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CEDURY 2024\INNOWACJE\Na WWW\"/>
    </mc:Choice>
  </mc:AlternateContent>
  <xr:revisionPtr revIDLastSave="0" documentId="13_ncr:1_{4DB21046-449E-492F-8A62-1FC05453037F}" xr6:coauthVersionLast="47" xr6:coauthVersionMax="47" xr10:uidLastSave="{00000000-0000-0000-0000-000000000000}"/>
  <workbookProtection workbookAlgorithmName="SHA-512" workbookHashValue="d1fz/M7oUO0sDMPPyWLcxgeuuthCQvSORzivDBF01kNfDwXhXnb72ktMbb/cCybljpufV/ZQ0ng7Rh7cqMT5kg==" workbookSaltValue="OZrJ3hDsedRhWtaoIy70Nw==" workbookSpinCount="100000" lockStructure="1"/>
  <bookViews>
    <workbookView xWindow="-105" yWindow="0" windowWidth="52845" windowHeight="23985" xr2:uid="{00000000-000D-0000-FFFF-FFFF00000000}"/>
  </bookViews>
  <sheets>
    <sheet name="Pełna księgowość" sheetId="1" r:id="rId1"/>
    <sheet name="Ratios_RU" sheetId="5" state="hidden" r:id="rId2"/>
    <sheet name="Rating" sheetId="6" state="hidden" r:id="rId3"/>
    <sheet name="Zabezpieczenie" sheetId="7" state="hidden" r:id="rId4"/>
    <sheet name="Marża w punktach bazowych" sheetId="8" state="hidden" r:id="rId5"/>
  </sheets>
  <definedNames>
    <definedName name="dane">#REF!</definedName>
    <definedName name="dane1">#REF!</definedName>
    <definedName name="fixed">#REF!</definedName>
    <definedName name="kapita3_obr">#REF!</definedName>
    <definedName name="kapitał_obr">#REF!</definedName>
    <definedName name="kredyt">#REF!</definedName>
    <definedName name="mar?a">#REF!</definedName>
    <definedName name="marża">#REF!</definedName>
    <definedName name="_xlnm.Print_Area" localSheetId="0">'Pełna księgowość'!$A$1:$L$90</definedName>
    <definedName name="_xlnm.Print_Area" localSheetId="1">Ratios_RU!$A$1:$H$15</definedName>
    <definedName name="_xlnm.Print_Area" localSheetId="3">Zabezpieczenie!$F$1:$L$22</definedName>
    <definedName name="z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D72" i="1"/>
  <c r="E72" i="1"/>
  <c r="G15" i="5"/>
  <c r="H15" i="5"/>
  <c r="E47" i="5" s="1"/>
  <c r="D29" i="6" s="1"/>
  <c r="F29" i="6" s="1"/>
  <c r="I15" i="5"/>
  <c r="F15" i="5"/>
  <c r="G4" i="5"/>
  <c r="H4" i="5"/>
  <c r="I4" i="5"/>
  <c r="F4" i="5"/>
  <c r="K17" i="7"/>
  <c r="L17" i="7" s="1"/>
  <c r="K16" i="7"/>
  <c r="L16" i="7" s="1"/>
  <c r="K15" i="7"/>
  <c r="L15" i="7" s="1"/>
  <c r="K14" i="7"/>
  <c r="L14" i="7" s="1"/>
  <c r="K13" i="7"/>
  <c r="L13" i="7" s="1"/>
  <c r="H13" i="7"/>
  <c r="K12" i="7"/>
  <c r="L12" i="7" s="1"/>
  <c r="H12" i="7"/>
  <c r="K11" i="7"/>
  <c r="L11" i="7" s="1"/>
  <c r="H11" i="7"/>
  <c r="K10" i="7"/>
  <c r="L10" i="7" s="1"/>
  <c r="H10" i="7"/>
  <c r="K9" i="7"/>
  <c r="L9" i="7" s="1"/>
  <c r="H9" i="7"/>
  <c r="K8" i="7"/>
  <c r="L8" i="7" s="1"/>
  <c r="H8" i="7"/>
  <c r="L7" i="7"/>
  <c r="K7" i="7"/>
  <c r="H7" i="7"/>
  <c r="K6" i="7"/>
  <c r="L6" i="7" s="1"/>
  <c r="H6" i="7"/>
  <c r="L5" i="7"/>
  <c r="K5" i="7"/>
  <c r="H5" i="7"/>
  <c r="K4" i="7"/>
  <c r="L4" i="7" s="1"/>
  <c r="H4" i="7"/>
  <c r="E42" i="6"/>
  <c r="E43" i="6" s="1"/>
  <c r="F41" i="6"/>
  <c r="E40" i="6"/>
  <c r="F40" i="6" s="1"/>
  <c r="F39" i="6"/>
  <c r="F38" i="6"/>
  <c r="F33" i="6"/>
  <c r="F14" i="6"/>
  <c r="F13" i="6"/>
  <c r="F12" i="6"/>
  <c r="F11" i="6"/>
  <c r="F10" i="6"/>
  <c r="Y14" i="1"/>
  <c r="Z14" i="1"/>
  <c r="AA14" i="1"/>
  <c r="AB14" i="1"/>
  <c r="AC14" i="1"/>
  <c r="AD14" i="1"/>
  <c r="AE14" i="1"/>
  <c r="AF14" i="1"/>
  <c r="AG14" i="1"/>
  <c r="AH14" i="1"/>
  <c r="X14" i="1"/>
  <c r="C37" i="1"/>
  <c r="D37" i="1"/>
  <c r="E37" i="1"/>
  <c r="B37" i="1"/>
  <c r="F42" i="6" l="1"/>
  <c r="L18" i="7"/>
  <c r="H22" i="7" s="1"/>
  <c r="I22" i="7" s="1"/>
  <c r="E44" i="6"/>
  <c r="F44" i="6" s="1"/>
  <c r="F43" i="6"/>
  <c r="F45" i="6" s="1"/>
  <c r="F34" i="6" s="1"/>
  <c r="Y4" i="1"/>
  <c r="Z4" i="1"/>
  <c r="AA4" i="1"/>
  <c r="AB4" i="1"/>
  <c r="AC4" i="1"/>
  <c r="AD4" i="1"/>
  <c r="AE4" i="1"/>
  <c r="AF4" i="1"/>
  <c r="AG4" i="1"/>
  <c r="AH4" i="1"/>
  <c r="Y5" i="1"/>
  <c r="Z5" i="1"/>
  <c r="Z7" i="1" s="1"/>
  <c r="AA5" i="1"/>
  <c r="AB5" i="1"/>
  <c r="AB7" i="1" s="1"/>
  <c r="AC5" i="1"/>
  <c r="AD5" i="1"/>
  <c r="AD7" i="1" s="1"/>
  <c r="AE5" i="1"/>
  <c r="AF5" i="1"/>
  <c r="AF7" i="1" s="1"/>
  <c r="AG5" i="1"/>
  <c r="AH5" i="1"/>
  <c r="AH7" i="1" s="1"/>
  <c r="Y6" i="1"/>
  <c r="Z6" i="1"/>
  <c r="AA6" i="1"/>
  <c r="AB6" i="1"/>
  <c r="AC6" i="1"/>
  <c r="AD6" i="1"/>
  <c r="AE6" i="1"/>
  <c r="AF6" i="1"/>
  <c r="AG6" i="1"/>
  <c r="AH6" i="1"/>
  <c r="Y7" i="1"/>
  <c r="AA7" i="1"/>
  <c r="AC7" i="1"/>
  <c r="AE7" i="1"/>
  <c r="AG7" i="1"/>
  <c r="Y8" i="1"/>
  <c r="Z8" i="1"/>
  <c r="AA8" i="1"/>
  <c r="AB8" i="1"/>
  <c r="AC8" i="1"/>
  <c r="AD8" i="1"/>
  <c r="AE8" i="1"/>
  <c r="AF8" i="1"/>
  <c r="AG8" i="1"/>
  <c r="AH8" i="1"/>
  <c r="Y17" i="1"/>
  <c r="Z17" i="1"/>
  <c r="AA17" i="1"/>
  <c r="AB17" i="1"/>
  <c r="AC17" i="1"/>
  <c r="AD17" i="1"/>
  <c r="AE17" i="1"/>
  <c r="AF17" i="1"/>
  <c r="AG17" i="1"/>
  <c r="AH17" i="1"/>
  <c r="B54" i="1"/>
  <c r="C54" i="1"/>
  <c r="D54" i="1"/>
  <c r="E54" i="1"/>
  <c r="C48" i="1"/>
  <c r="Y23" i="1" s="1"/>
  <c r="D48" i="1"/>
  <c r="E48" i="1"/>
  <c r="AA23" i="1" s="1"/>
  <c r="B48" i="1"/>
  <c r="X23" i="1" s="1"/>
  <c r="C8" i="1"/>
  <c r="Y10" i="1" s="1"/>
  <c r="D8" i="1"/>
  <c r="Z10" i="1" s="1"/>
  <c r="E8" i="1"/>
  <c r="AA10" i="1" s="1"/>
  <c r="F8" i="1"/>
  <c r="AB10" i="1" s="1"/>
  <c r="G8" i="1"/>
  <c r="AC10" i="1" s="1"/>
  <c r="H8" i="1"/>
  <c r="AD10" i="1" s="1"/>
  <c r="I8" i="1"/>
  <c r="AE10" i="1" s="1"/>
  <c r="J8" i="1"/>
  <c r="AF10" i="1" s="1"/>
  <c r="K8" i="1"/>
  <c r="AG10" i="1" s="1"/>
  <c r="L8" i="1"/>
  <c r="AH10" i="1" s="1"/>
  <c r="C18" i="1"/>
  <c r="Y13" i="1" s="1"/>
  <c r="D18" i="1"/>
  <c r="Z13" i="1" s="1"/>
  <c r="E18" i="1"/>
  <c r="AA13" i="1" s="1"/>
  <c r="F18" i="1"/>
  <c r="AB13" i="1" s="1"/>
  <c r="G18" i="1"/>
  <c r="AC13" i="1" s="1"/>
  <c r="H18" i="1"/>
  <c r="AD13" i="1" s="1"/>
  <c r="I18" i="1"/>
  <c r="AE13" i="1" s="1"/>
  <c r="J18" i="1"/>
  <c r="AF13" i="1" s="1"/>
  <c r="K18" i="1"/>
  <c r="AG13" i="1" s="1"/>
  <c r="L18" i="1"/>
  <c r="AH13" i="1" s="1"/>
  <c r="B18" i="1"/>
  <c r="X13" i="1" s="1"/>
  <c r="Y31" i="1"/>
  <c r="Z31" i="1"/>
  <c r="AA31" i="1"/>
  <c r="X31" i="1"/>
  <c r="Y33" i="1"/>
  <c r="Z33" i="1"/>
  <c r="AA33" i="1"/>
  <c r="Y35" i="1"/>
  <c r="Z35" i="1"/>
  <c r="AA35" i="1"/>
  <c r="X35" i="1"/>
  <c r="X33" i="1"/>
  <c r="Y30" i="1"/>
  <c r="Z30" i="1"/>
  <c r="AA30" i="1"/>
  <c r="X30" i="1"/>
  <c r="Y29" i="1"/>
  <c r="Z29" i="1"/>
  <c r="AA29" i="1"/>
  <c r="X29" i="1"/>
  <c r="Y28" i="1"/>
  <c r="Z28" i="1"/>
  <c r="AA28" i="1"/>
  <c r="X28" i="1"/>
  <c r="Y27" i="1"/>
  <c r="Z27" i="1"/>
  <c r="AA27" i="1"/>
  <c r="X27" i="1"/>
  <c r="Y25" i="1"/>
  <c r="Z25" i="1"/>
  <c r="AA25" i="1"/>
  <c r="X25" i="1"/>
  <c r="Y26" i="1"/>
  <c r="Z26" i="1"/>
  <c r="AA26" i="1"/>
  <c r="X26" i="1"/>
  <c r="Y24" i="1"/>
  <c r="Z24" i="1"/>
  <c r="AA24" i="1"/>
  <c r="X24" i="1"/>
  <c r="Z23" i="1"/>
  <c r="X17" i="1"/>
  <c r="X8" i="1"/>
  <c r="X6" i="1"/>
  <c r="X5" i="1"/>
  <c r="AH3" i="1"/>
  <c r="AA3" i="1"/>
  <c r="AB3" i="1"/>
  <c r="AC3" i="1"/>
  <c r="AD3" i="1"/>
  <c r="AE3" i="1"/>
  <c r="AF3" i="1"/>
  <c r="AG3" i="1"/>
  <c r="X4" i="1"/>
  <c r="C77" i="1"/>
  <c r="D77" i="1"/>
  <c r="E77" i="1"/>
  <c r="B77" i="1"/>
  <c r="C74" i="1"/>
  <c r="Y34" i="1" s="1"/>
  <c r="D74" i="1"/>
  <c r="Z34" i="1" s="1"/>
  <c r="E74" i="1"/>
  <c r="AA34" i="1" s="1"/>
  <c r="B74" i="1"/>
  <c r="X34" i="1" s="1"/>
  <c r="C64" i="1"/>
  <c r="G13" i="5" s="1"/>
  <c r="D64" i="1"/>
  <c r="H13" i="5" s="1"/>
  <c r="E42" i="5" s="1"/>
  <c r="D26" i="6" s="1"/>
  <c r="F26" i="6" s="1"/>
  <c r="B64" i="1"/>
  <c r="F13" i="5" s="1"/>
  <c r="C35" i="1"/>
  <c r="Y22" i="1" s="1"/>
  <c r="D35" i="1"/>
  <c r="Z22" i="1" s="1"/>
  <c r="E35" i="1"/>
  <c r="AA22" i="1" s="1"/>
  <c r="B35" i="1"/>
  <c r="X22" i="1" s="1"/>
  <c r="E4" i="1"/>
  <c r="I6" i="5" s="1"/>
  <c r="G4" i="1"/>
  <c r="H4" i="1"/>
  <c r="I4" i="1"/>
  <c r="J4" i="1"/>
  <c r="K4" i="1"/>
  <c r="L4" i="1"/>
  <c r="F4" i="1"/>
  <c r="C4" i="1"/>
  <c r="G6" i="5" s="1"/>
  <c r="D4" i="1"/>
  <c r="H6" i="5" s="1"/>
  <c r="E22" i="5" s="1"/>
  <c r="D16" i="6" s="1"/>
  <c r="F16" i="6" s="1"/>
  <c r="B4" i="1"/>
  <c r="Y21" i="1"/>
  <c r="Z21" i="1"/>
  <c r="AA21" i="1"/>
  <c r="X21" i="1"/>
  <c r="Y3" i="1"/>
  <c r="Z3" i="1"/>
  <c r="X3" i="1"/>
  <c r="AF9" i="1" l="1"/>
  <c r="I12" i="5"/>
  <c r="I10" i="5"/>
  <c r="F12" i="5"/>
  <c r="F10" i="5"/>
  <c r="AD9" i="1"/>
  <c r="AD19" i="1" s="1"/>
  <c r="Z9" i="1"/>
  <c r="Z12" i="1" s="1"/>
  <c r="AE9" i="1"/>
  <c r="AE19" i="1" s="1"/>
  <c r="G12" i="5"/>
  <c r="G10" i="5"/>
  <c r="H12" i="5"/>
  <c r="E37" i="5" s="1"/>
  <c r="D23" i="6" s="1"/>
  <c r="F23" i="6" s="1"/>
  <c r="H10" i="5"/>
  <c r="E32" i="5" s="1"/>
  <c r="D21" i="6" s="1"/>
  <c r="F21" i="6" s="1"/>
  <c r="AH9" i="1"/>
  <c r="AH16" i="1" s="1"/>
  <c r="AB9" i="1"/>
  <c r="AB12" i="1" s="1"/>
  <c r="AF12" i="1"/>
  <c r="AF19" i="1"/>
  <c r="C47" i="1"/>
  <c r="AG9" i="1"/>
  <c r="AG12" i="1" s="1"/>
  <c r="AC9" i="1"/>
  <c r="AC12" i="1" s="1"/>
  <c r="Y9" i="1"/>
  <c r="AA9" i="1"/>
  <c r="AA12" i="1" s="1"/>
  <c r="X7" i="1"/>
  <c r="AG16" i="1"/>
  <c r="AD16" i="1"/>
  <c r="AD12" i="1"/>
  <c r="Z16" i="1"/>
  <c r="AE16" i="1"/>
  <c r="AF16" i="1"/>
  <c r="Y32" i="1"/>
  <c r="Y36" i="1" s="1"/>
  <c r="X9" i="1"/>
  <c r="E17" i="1"/>
  <c r="E22" i="1" s="1"/>
  <c r="E25" i="1" s="1"/>
  <c r="C17" i="1"/>
  <c r="C29" i="1" s="1"/>
  <c r="Y11" i="1" s="1"/>
  <c r="K17" i="1"/>
  <c r="K29" i="1" s="1"/>
  <c r="AG11" i="1" s="1"/>
  <c r="G17" i="1"/>
  <c r="G29" i="1" s="1"/>
  <c r="AC11" i="1" s="1"/>
  <c r="AA32" i="1"/>
  <c r="AA36" i="1" s="1"/>
  <c r="B72" i="1"/>
  <c r="I17" i="1"/>
  <c r="I29" i="1" s="1"/>
  <c r="AE11" i="1" s="1"/>
  <c r="D47" i="1"/>
  <c r="E47" i="1"/>
  <c r="E61" i="1" s="1"/>
  <c r="I8" i="5" s="1"/>
  <c r="H17" i="1"/>
  <c r="H29" i="1" s="1"/>
  <c r="AD11" i="1" s="1"/>
  <c r="F17" i="1"/>
  <c r="F22" i="1" s="1"/>
  <c r="F25" i="1" s="1"/>
  <c r="X32" i="1"/>
  <c r="X36" i="1" s="1"/>
  <c r="B47" i="1"/>
  <c r="D17" i="1"/>
  <c r="D29" i="1" s="1"/>
  <c r="Z11" i="1" s="1"/>
  <c r="J17" i="1"/>
  <c r="J22" i="1" s="1"/>
  <c r="J25" i="1" s="1"/>
  <c r="L17" i="1"/>
  <c r="Z32" i="1"/>
  <c r="Z36" i="1" s="1"/>
  <c r="AH19" i="1" l="1"/>
  <c r="AH12" i="1"/>
  <c r="AC16" i="1"/>
  <c r="Z19" i="1"/>
  <c r="AC19" i="1"/>
  <c r="AE12" i="1"/>
  <c r="AB19" i="1"/>
  <c r="I22" i="1"/>
  <c r="I25" i="1" s="1"/>
  <c r="AE15" i="1" s="1"/>
  <c r="AE18" i="1" s="1"/>
  <c r="Y12" i="1"/>
  <c r="AB16" i="1"/>
  <c r="AG19" i="1"/>
  <c r="J28" i="1"/>
  <c r="AF15" i="1"/>
  <c r="AF18" i="1" s="1"/>
  <c r="D22" i="1"/>
  <c r="D25" i="1" s="1"/>
  <c r="AA16" i="1"/>
  <c r="F28" i="1"/>
  <c r="AB15" i="1"/>
  <c r="AB18" i="1" s="1"/>
  <c r="E28" i="1"/>
  <c r="E64" i="1" s="1"/>
  <c r="AA15" i="1"/>
  <c r="AA18" i="1" s="1"/>
  <c r="AA19" i="1" s="1"/>
  <c r="E29" i="1"/>
  <c r="AA11" i="1" s="1"/>
  <c r="J29" i="1"/>
  <c r="AF11" i="1" s="1"/>
  <c r="G22" i="1"/>
  <c r="G25" i="1" s="1"/>
  <c r="H22" i="1"/>
  <c r="H25" i="1" s="1"/>
  <c r="K22" i="1"/>
  <c r="K25" i="1" s="1"/>
  <c r="C22" i="1"/>
  <c r="C25" i="1" s="1"/>
  <c r="F29" i="1"/>
  <c r="AB11" i="1" s="1"/>
  <c r="L22" i="1"/>
  <c r="L25" i="1" s="1"/>
  <c r="L29" i="1"/>
  <c r="AH11" i="1" s="1"/>
  <c r="C61" i="1"/>
  <c r="G8" i="5" s="1"/>
  <c r="B61" i="1"/>
  <c r="D61" i="1"/>
  <c r="H8" i="5" s="1"/>
  <c r="E27" i="5" s="1"/>
  <c r="D18" i="6" s="1"/>
  <c r="F18" i="6" s="1"/>
  <c r="F35" i="6" s="1"/>
  <c r="I28" i="1" l="1"/>
  <c r="B85" i="1"/>
  <c r="B86" i="1" s="1"/>
  <c r="F8" i="5"/>
  <c r="E85" i="1"/>
  <c r="E86" i="1" s="1"/>
  <c r="I13" i="5"/>
  <c r="E49" i="6"/>
  <c r="E50" i="6"/>
  <c r="E48" i="6"/>
  <c r="E52" i="6"/>
  <c r="E51" i="6"/>
  <c r="G25" i="7"/>
  <c r="H25" i="7" s="1"/>
  <c r="L28" i="1"/>
  <c r="AH15" i="1"/>
  <c r="AH18" i="1" s="1"/>
  <c r="H28" i="1"/>
  <c r="AD15" i="1"/>
  <c r="AD18" i="1" s="1"/>
  <c r="K28" i="1"/>
  <c r="AG15" i="1"/>
  <c r="AG18" i="1" s="1"/>
  <c r="D28" i="1"/>
  <c r="Z15" i="1"/>
  <c r="Z18" i="1" s="1"/>
  <c r="G28" i="1"/>
  <c r="AC15" i="1"/>
  <c r="AC18" i="1" s="1"/>
  <c r="C28" i="1"/>
  <c r="Y15" i="1"/>
  <c r="D85" i="1"/>
  <c r="D86" i="1" s="1"/>
  <c r="C85" i="1"/>
  <c r="C86" i="1" s="1"/>
  <c r="Y18" i="1" l="1"/>
  <c r="Y19" i="1" s="1"/>
  <c r="Y16" i="1"/>
  <c r="B8" i="1"/>
  <c r="B17" i="1" l="1"/>
  <c r="B29" i="1" s="1"/>
  <c r="X10" i="1"/>
  <c r="B22" i="1" l="1"/>
  <c r="X11" i="1"/>
  <c r="X12" i="1" s="1"/>
  <c r="B25" i="1" l="1"/>
  <c r="B28" i="1" l="1"/>
  <c r="F6" i="5"/>
  <c r="X15" i="1"/>
  <c r="X18" i="1" s="1"/>
  <c r="X19" i="1" s="1"/>
  <c r="X16" i="1" l="1"/>
</calcChain>
</file>

<file path=xl/sharedStrings.xml><?xml version="1.0" encoding="utf-8"?>
<sst xmlns="http://schemas.openxmlformats.org/spreadsheetml/2006/main" count="297" uniqueCount="261">
  <si>
    <t>Aktywa</t>
  </si>
  <si>
    <t>Aktywa razem (A+B)</t>
  </si>
  <si>
    <t xml:space="preserve">Pasywa </t>
  </si>
  <si>
    <t>A. Kapitały własne</t>
  </si>
  <si>
    <t>B. Zobowiązania i rezerwy na zobowiązania</t>
  </si>
  <si>
    <t>Pasywa razem (A+B)</t>
  </si>
  <si>
    <t>suma kontrolna pasywa = aktywa</t>
  </si>
  <si>
    <t>Nazwa klienta</t>
  </si>
  <si>
    <t>Okres:</t>
  </si>
  <si>
    <t>Okres historyczny</t>
  </si>
  <si>
    <t>Okres prognozy</t>
  </si>
  <si>
    <t>Rachunek zysków i strat (dane w tys. PLN)</t>
  </si>
  <si>
    <t>Bilans (dane w tys. PLN)</t>
  </si>
  <si>
    <t>……………………………………………….………………</t>
  </si>
  <si>
    <t>data, pieczęć i  podpis Wnioskodawcy</t>
  </si>
  <si>
    <t>Wypełniamy tylko białe pola!</t>
  </si>
  <si>
    <t>Wykonanie</t>
  </si>
  <si>
    <t>Rachunek ZiS</t>
  </si>
  <si>
    <t>Marża brutto</t>
  </si>
  <si>
    <t>%</t>
  </si>
  <si>
    <t>Zysk brutto</t>
  </si>
  <si>
    <t>Podatek+pobrania/dywidenda</t>
  </si>
  <si>
    <t>Zysk zatrzymany</t>
  </si>
  <si>
    <t>Bilans</t>
  </si>
  <si>
    <t>Zapasy</t>
  </si>
  <si>
    <t>Należności z tyt. dostaw i usług</t>
  </si>
  <si>
    <t>Gotówka</t>
  </si>
  <si>
    <t>Inne aktywa</t>
  </si>
  <si>
    <t>Zobowiązania budżetowe</t>
  </si>
  <si>
    <t>Kredyty krótkoterminowe</t>
  </si>
  <si>
    <t>Kapitał obrotowy netto</t>
  </si>
  <si>
    <t>Kredyty długoterminowe</t>
  </si>
  <si>
    <t>Kapitał własny</t>
  </si>
  <si>
    <t>Projekcje</t>
  </si>
  <si>
    <t>Pozostałe przychody</t>
  </si>
  <si>
    <t>EBITDA</t>
  </si>
  <si>
    <t>A. PRZYCHODY NETTO ZE SPRZEDAŻY (i zrównane z nimi), z tego:</t>
  </si>
  <si>
    <t>I. Przychody netto ze sprzedaży produktów i usług</t>
  </si>
  <si>
    <t>II. Przychody netto ze sprzedaży towarów i materiałów</t>
  </si>
  <si>
    <t>III. Pozostałe przychody netto ze sprzedaży</t>
  </si>
  <si>
    <t>Pełna księgowość</t>
  </si>
  <si>
    <t xml:space="preserve">B. KOSZTY DZIAŁALNOŚCI OPERACYJNEJ, z tego:
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</si>
  <si>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</si>
  <si>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</si>
  <si>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</si>
  <si>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</si>
  <si>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</si>
  <si>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</si>
  <si>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</si>
  <si>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</si>
  <si>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</si>
  <si>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OPERACYJNE, z tego:</t>
  </si>
  <si>
    <t>I. Dotacje</t>
  </si>
  <si>
    <t>II. Inne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</si>
  <si>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</si>
  <si>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</si>
  <si>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</si>
  <si>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</si>
  <si>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Okres bieżący</t>
  </si>
  <si>
    <t>A. AKTYWA TRWAŁE, z tego:</t>
  </si>
  <si>
    <t>I. Wartości niematerialne i prawne</t>
  </si>
  <si>
    <t>II. Rzeczowe aktywa trwałe, z tego:</t>
  </si>
  <si>
    <t>1. Grunty (w tym prawo użytkowania wieczystego)</t>
  </si>
  <si>
    <t>2. Budynki i budowle</t>
  </si>
  <si>
    <t>3. Maszyny i urządzenia</t>
  </si>
  <si>
    <t>4. Środki transportu</t>
  </si>
  <si>
    <t>5. Pozostałe środki trwałe</t>
  </si>
  <si>
    <t>6. Środki trwałe w budowie</t>
  </si>
  <si>
    <t>III. Należności długoterminowe</t>
  </si>
  <si>
    <t>IV. Inwestycje długoterminowe</t>
  </si>
  <si>
    <t>V. Pozostałe aktywa trwałe</t>
  </si>
  <si>
    <t>B. AKTYWA OBROTOWE, w tym:</t>
  </si>
  <si>
    <t>1. Materiały</t>
  </si>
  <si>
    <t>2. Półprodukty i produkty w toku</t>
  </si>
  <si>
    <t>3. Produkty gotowe</t>
  </si>
  <si>
    <t>4. Towary</t>
  </si>
  <si>
    <t>5. Zaliczki na dostwy i usługi</t>
  </si>
  <si>
    <t>I. Zapasy:</t>
  </si>
  <si>
    <t>II. Należności krótkoterminowe</t>
  </si>
  <si>
    <t>c) inne</t>
  </si>
  <si>
    <t>d) dochodzone na drodze sądowej</t>
  </si>
  <si>
    <t>IV. Krótkoterminowe rozliczenia międzyokresowe</t>
  </si>
  <si>
    <t>I. Kapitał podstawowy</t>
  </si>
  <si>
    <t>II. Kapitał zapasowy</t>
  </si>
  <si>
    <t>III. Kapitał z aktualności wyceny</t>
  </si>
  <si>
    <t>IV. Pozostałe kapitały rezerwowe</t>
  </si>
  <si>
    <t>V. Zysk /strata/ z lat ubiegłych</t>
  </si>
  <si>
    <t>VI. Zysk /strata/ netto</t>
  </si>
  <si>
    <t>VII. Odpisy z zysku netto w ciągu roku obrotowego (wielkość ujemna)</t>
  </si>
  <si>
    <t>I. Rezerwy na zobowiązania</t>
  </si>
  <si>
    <t>II. Zobowiązania długoterminowe</t>
  </si>
  <si>
    <t>a) kredyty i pożyczki</t>
  </si>
  <si>
    <t>b) inne zobowiazania finansowe</t>
  </si>
  <si>
    <t>IV. Rozliczenia międzyokresowe</t>
  </si>
  <si>
    <t>a) kredyty i pożyczki krótkoterminowe</t>
  </si>
  <si>
    <t>f) inne zobowiązania</t>
  </si>
  <si>
    <t>Przychody netto ze sprzedaży produktów i usług</t>
  </si>
  <si>
    <t>Przychody netto ze towarów i materiałów</t>
  </si>
  <si>
    <t>Sprzedaż ogółem</t>
  </si>
  <si>
    <t>Saldo PPO/PKO</t>
  </si>
  <si>
    <t>Saldo operacji finansowych</t>
  </si>
  <si>
    <t>Należności budżetowe</t>
  </si>
  <si>
    <t>d) zaliczki otrzymane na dostawy</t>
  </si>
  <si>
    <t>c) zobowiązania z tytułu dostaw i usług</t>
  </si>
  <si>
    <t>Zobowiązania handlowe + zaliczki na dostawy</t>
  </si>
  <si>
    <t>Inne zobowiązania</t>
  </si>
  <si>
    <t>Rozliczenia międzyokresowe bierne</t>
  </si>
  <si>
    <t>Rezerwy na zobowiązania</t>
  </si>
  <si>
    <t>III. Zobowiązania krótkoterminowe w tym:</t>
  </si>
  <si>
    <t>b) z tytułu podatków, dotacji, ceł, ubezpieczeń społecznych i zdrowotnych itd.</t>
  </si>
  <si>
    <t>a) należności z tytułu dostaw i usług</t>
  </si>
  <si>
    <t>III. Inwestycje krótkoterminowe (środki pieniężne + udzielone pożyczki)</t>
  </si>
  <si>
    <t>e) z tytułu podatków, ceł, ubezpieczeń społecznych i zdrowotnych i wynagrodzeń</t>
  </si>
  <si>
    <t>Aktywa trwałe</t>
  </si>
  <si>
    <t>I. ZYSK (STRATA) BRUTTO (F+G-H)</t>
  </si>
  <si>
    <t>J. PODATEK DOCHODOWY</t>
  </si>
  <si>
    <t>K. POBRANIA WŁAŚCICIELSKIE / DYWIDENDY</t>
  </si>
  <si>
    <t>l. ZYSK (STRATA) NETTO (I-J-K)</t>
  </si>
  <si>
    <t>Ocena ekonomiczno-finansowa</t>
  </si>
  <si>
    <t>Rentowność sprzedaży brutto</t>
  </si>
  <si>
    <t>zysk brutto / sprzedaż %</t>
  </si>
  <si>
    <t>Rentowność aktywów netto</t>
  </si>
  <si>
    <t>zysk netto / aktywa ogółem %</t>
  </si>
  <si>
    <t>Płynność bieżąca</t>
  </si>
  <si>
    <t>aktywa bieżące / zobowiązania krótkoterminowe</t>
  </si>
  <si>
    <t>Płynność szybka</t>
  </si>
  <si>
    <t>(Aktywa bieżące - zapasy) / zobowiązania krótkoterminowe</t>
  </si>
  <si>
    <t>Wskaźnik zadłużenia kapitału własnego</t>
  </si>
  <si>
    <t>zobowiązania ogółem / kapitał własny</t>
  </si>
  <si>
    <t>Wskaźnik pokrycia obsługi długu</t>
  </si>
  <si>
    <t>(zysk brutto + odsetki) / raty kapitałowe do spłaty w okresie</t>
  </si>
  <si>
    <t>Możliwe do osiągnięcia wskaźniki</t>
  </si>
  <si>
    <t>&lt;10%</t>
  </si>
  <si>
    <t>11-25%</t>
  </si>
  <si>
    <t>26-50%</t>
  </si>
  <si>
    <t>&gt;50%</t>
  </si>
  <si>
    <t>&lt;0</t>
  </si>
  <si>
    <t>0-1</t>
  </si>
  <si>
    <t>1&lt;2</t>
  </si>
  <si>
    <t>&gt;2</t>
  </si>
  <si>
    <t>0&lt;0,7</t>
  </si>
  <si>
    <t>0,7&lt;1</t>
  </si>
  <si>
    <t>&gt;1</t>
  </si>
  <si>
    <t>&gt;3</t>
  </si>
  <si>
    <t>1,5&lt;3</t>
  </si>
  <si>
    <t>0,5&lt;1,5</t>
  </si>
  <si>
    <t>&lt;0,5</t>
  </si>
  <si>
    <t>&lt;1</t>
  </si>
  <si>
    <t>1&lt;1,2</t>
  </si>
  <si>
    <t>1,2-1,5</t>
  </si>
  <si>
    <t>&gt;1,5</t>
  </si>
  <si>
    <t>ARKUSZ OCENY PROJEKTU</t>
  </si>
  <si>
    <t xml:space="preserve"> Pomocnicza tabela wagowo - punktowa</t>
  </si>
  <si>
    <t xml:space="preserve">Oceny punktowe dla każdej z pozycji  przyjęto w przedziale od 0 do 3, gdzie: </t>
  </si>
  <si>
    <t>0 – niezadowalająca</t>
  </si>
  <si>
    <t>1 – słaba</t>
  </si>
  <si>
    <t>2 – dobra</t>
  </si>
  <si>
    <t>3 – bardzo dobra</t>
  </si>
  <si>
    <t>Maksymalna suma punktów wynosi 30,</t>
  </si>
  <si>
    <t>suma poniżej 10 punktów powinna praktycznie dyskwalifikować projekt.</t>
  </si>
  <si>
    <t>LP</t>
  </si>
  <si>
    <t>POZYCJA ARKUSZA</t>
  </si>
  <si>
    <t>GRUPA</t>
  </si>
  <si>
    <t>PUNKTY</t>
  </si>
  <si>
    <t>WAGA</t>
  </si>
  <si>
    <t>WARTOŚĆ</t>
  </si>
  <si>
    <t>(punkty * waga)</t>
  </si>
  <si>
    <t>Ocena produktów ( usług)</t>
  </si>
  <si>
    <t>PRODUKT</t>
  </si>
  <si>
    <t xml:space="preserve">Ocena rynku i jego znajomości przez firmę </t>
  </si>
  <si>
    <t>Ocena konkurencji</t>
  </si>
  <si>
    <t>Ocena strategii marketingowej</t>
  </si>
  <si>
    <t>Ocena działalności firmy</t>
  </si>
  <si>
    <t>DZIAŁALNOŚĆ</t>
  </si>
  <si>
    <t>EKONOMICZNO</t>
  </si>
  <si>
    <t>Zysk brutto* 100% / sprzedaż</t>
  </si>
  <si>
    <t>FINANSOWA</t>
  </si>
  <si>
    <t xml:space="preserve">Zysk netto *100% / </t>
  </si>
  <si>
    <t>aktywa ogółem</t>
  </si>
  <si>
    <t xml:space="preserve">Aktywa bieżące / zobowiązania  krótkoterm.           </t>
  </si>
  <si>
    <t xml:space="preserve">Aktywa bieżące – zapasy / </t>
  </si>
  <si>
    <t>zob. krótkoterminowe</t>
  </si>
  <si>
    <t xml:space="preserve">( dług do kapitału) </t>
  </si>
  <si>
    <t xml:space="preserve"> zobowiązania ogółem /kapitał własny</t>
  </si>
  <si>
    <t xml:space="preserve">Zysk brutto + odsetki / </t>
  </si>
  <si>
    <t xml:space="preserve">raty kapitałowe </t>
  </si>
  <si>
    <t xml:space="preserve">Ocena przedsiębiorcy
</t>
  </si>
  <si>
    <t>PRZEDSIĘBIORCA</t>
  </si>
  <si>
    <t>Syntetyczny wynik oceny
 jakościowej (SWOT)</t>
  </si>
  <si>
    <t>JAKOŚĆ</t>
  </si>
  <si>
    <t>RAZEM (max 30)</t>
  </si>
  <si>
    <t>Wyszczególnienie Analiza SWOT</t>
  </si>
  <si>
    <t>Reputacja i ryzyko rodzaju działalności</t>
  </si>
  <si>
    <t>Ogólne wrażenie o jakości firmy</t>
  </si>
  <si>
    <t>Historia firmy i właściciela</t>
  </si>
  <si>
    <t>Jakość zarządzania finansami firmy</t>
  </si>
  <si>
    <t>Pozycja na rynku</t>
  </si>
  <si>
    <t>Perspektywy rozwojowe firmy</t>
  </si>
  <si>
    <t>Zdolność firmy do wprowadzania zmian</t>
  </si>
  <si>
    <t>MAX</t>
  </si>
  <si>
    <t>Grupa ryzyka</t>
  </si>
  <si>
    <t>Wysoki (AAA-A)</t>
  </si>
  <si>
    <t>Dobry (BBB)</t>
  </si>
  <si>
    <t>Zadowalający (BB)</t>
  </si>
  <si>
    <t>Niski (B)</t>
  </si>
  <si>
    <t>Zły / Trudności finansowe (CCC i poniżej)</t>
  </si>
  <si>
    <t>Zabezpieczenie</t>
  </si>
  <si>
    <t>Lp</t>
  </si>
  <si>
    <t>PRZEDMIOT</t>
  </si>
  <si>
    <t>Wskaźnik korygujący</t>
  </si>
  <si>
    <t>Lp.</t>
  </si>
  <si>
    <t>Przedmiot</t>
  </si>
  <si>
    <t>Krótki opis zabezpieczenia</t>
  </si>
  <si>
    <t>Szacunkowa wartość</t>
  </si>
  <si>
    <t>Wartość po korekcie</t>
  </si>
  <si>
    <t>Blokada środków pieniężnych na rachunku bankowym z pełnomocnictwem dla PFRR</t>
  </si>
  <si>
    <t>Pełnomocnictwo do dysponowania rachunkiem bankowym</t>
  </si>
  <si>
    <t>Wierzytelność handlowa</t>
  </si>
  <si>
    <t>Od 0% do 49%</t>
  </si>
  <si>
    <t>Weksel własny</t>
  </si>
  <si>
    <t>Awal, poręczenie cywilne (poziom zabezpieczenia szacowany w zależności od posiadanego majątku poręczyciela)</t>
  </si>
  <si>
    <t xml:space="preserve">Budynek mieszkalny lub jego część </t>
  </si>
  <si>
    <t xml:space="preserve">Inne budynki mieszkalne </t>
  </si>
  <si>
    <t xml:space="preserve">Lokal mieszkalny </t>
  </si>
  <si>
    <t>Grunty miejskie, wiejskie rolnicze i pozostałe</t>
  </si>
  <si>
    <t xml:space="preserve">Budynki przemysłowe, magazynowe, zbiorniki, silosy </t>
  </si>
  <si>
    <t xml:space="preserve">Budynki handlowe, usługowe i biurowe </t>
  </si>
  <si>
    <t xml:space="preserve">Budynki użyteczności publicznej </t>
  </si>
  <si>
    <t xml:space="preserve">Budynki gospodarcze dla rolnictwa </t>
  </si>
  <si>
    <t xml:space="preserve">Lokal użytkowy </t>
  </si>
  <si>
    <t>Spółdzielcze własnościowe prawo do lokalu</t>
  </si>
  <si>
    <t xml:space="preserve">Samochód osobowy </t>
  </si>
  <si>
    <t>Samochód ciężarowy</t>
  </si>
  <si>
    <t>Wartość pożyczki</t>
  </si>
  <si>
    <t xml:space="preserve">Wysoki LGD </t>
  </si>
  <si>
    <t>Standardowy LGD</t>
  </si>
  <si>
    <t>Niski LGD</t>
  </si>
  <si>
    <t xml:space="preserve"> Autobus </t>
  </si>
  <si>
    <t>31%-59%</t>
  </si>
  <si>
    <t xml:space="preserve">Motocykl </t>
  </si>
  <si>
    <t>LGD</t>
  </si>
  <si>
    <t xml:space="preserve">Ciągnik </t>
  </si>
  <si>
    <t>Przyczepa, naczepa</t>
  </si>
  <si>
    <t>Wymagany poziom zabezpieczeń</t>
  </si>
  <si>
    <t xml:space="preserve">Maszyny, urządzenia i narzędzia </t>
  </si>
  <si>
    <t>Linia technologiczna</t>
  </si>
  <si>
    <t>Surowce, materiały, towary</t>
  </si>
  <si>
    <t>OK</t>
  </si>
  <si>
    <t>Popraw wartość zabezpieczeń!</t>
  </si>
  <si>
    <t xml:space="preserve">Marża w punktach bazowych </t>
  </si>
  <si>
    <t xml:space="preserve">Kategoria ratingu </t>
  </si>
  <si>
    <t xml:space="preserve">Poziom zabezpieczeń </t>
  </si>
  <si>
    <t xml:space="preserve">Wysoki </t>
  </si>
  <si>
    <t xml:space="preserve">Standardowy </t>
  </si>
  <si>
    <t xml:space="preserve">Niski </t>
  </si>
  <si>
    <t xml:space="preserve">Wysoki (AAA-A) </t>
  </si>
  <si>
    <t xml:space="preserve">Dobry (BBB) </t>
  </si>
  <si>
    <t xml:space="preserve">Zadowalający (BB) </t>
  </si>
  <si>
    <t xml:space="preserve">Niski (B) </t>
  </si>
  <si>
    <t xml:space="preserve">Zły/Trudności finansowe (CCC i poniżej) </t>
  </si>
  <si>
    <t>Koszty operacyjne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</si>
</sst>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.0\ _z_ł_-;\-* #,##0.0\ _z_ł_-;_-* &quot;-&quot;??\ _z_ł_-;_-@_-"/>
    <numFmt numFmtId="166" formatCode="0.0"/>
    <numFmt numFmtId="167" formatCode="#,##0.00\ &quot;zł&quot;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Czcionka tekstu podstawowego"/>
      <family val="2"/>
      <charset val="238"/>
    </font>
    <font>
      <sz val="10"/>
      <color theme="1"/>
      <name val="Lato regular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i/>
      <sz val="10"/>
      <name val="Lato"/>
      <family val="2"/>
      <charset val="238"/>
    </font>
    <font>
      <b/>
      <sz val="9"/>
      <name val="Lato"/>
      <family val="2"/>
      <charset val="238"/>
    </font>
    <font>
      <sz val="9"/>
      <name val="Lato"/>
      <family val="2"/>
      <charset val="238"/>
    </font>
    <font>
      <b/>
      <i/>
      <sz val="10"/>
      <name val="Lato"/>
      <family val="2"/>
      <charset val="238"/>
    </font>
    <font>
      <sz val="12"/>
      <name val="Lato"/>
      <family val="2"/>
      <charset val="238"/>
    </font>
    <font>
      <sz val="11"/>
      <color theme="1"/>
      <name val="Open Sans Light"/>
      <charset val="238"/>
    </font>
    <font>
      <b/>
      <i/>
      <sz val="12"/>
      <color rgb="FF000000"/>
      <name val="Open Sans Light"/>
      <charset val="238"/>
    </font>
    <font>
      <sz val="12"/>
      <color theme="1"/>
      <name val="Open Sans Light"/>
      <charset val="238"/>
    </font>
    <font>
      <b/>
      <i/>
      <sz val="12"/>
      <color theme="1"/>
      <name val="Open Sans Light"/>
      <charset val="238"/>
    </font>
    <font>
      <b/>
      <sz val="12"/>
      <color rgb="FF000000"/>
      <name val="Open Sans Light"/>
      <charset val="238"/>
    </font>
    <font>
      <sz val="12"/>
      <color rgb="FF000000"/>
      <name val="Open Sans Light"/>
      <charset val="238"/>
    </font>
    <font>
      <b/>
      <sz val="12"/>
      <name val="Open Sans Light"/>
      <charset val="238"/>
    </font>
    <font>
      <i/>
      <sz val="12"/>
      <color theme="1"/>
      <name val="Open Sans Light"/>
      <charset val="238"/>
    </font>
    <font>
      <b/>
      <i/>
      <sz val="12"/>
      <color theme="5" tint="-0.249977111117893"/>
      <name val="Open Sans Light"/>
      <charset val="238"/>
    </font>
    <font>
      <sz val="12"/>
      <color theme="5" tint="-0.249977111117893"/>
      <name val="Open Sans Light"/>
      <charset val="238"/>
    </font>
    <font>
      <i/>
      <sz val="12"/>
      <color rgb="FF000000"/>
      <name val="Open Sans Light"/>
      <charset val="238"/>
    </font>
    <font>
      <b/>
      <sz val="12"/>
      <color rgb="FFC00000"/>
      <name val="Open Sans Light"/>
      <charset val="238"/>
    </font>
    <font>
      <sz val="10"/>
      <name val="Open Sans Light"/>
      <charset val="238"/>
    </font>
    <font>
      <b/>
      <sz val="10"/>
      <name val="Open Sans Light"/>
      <charset val="238"/>
    </font>
    <font>
      <i/>
      <sz val="11"/>
      <color theme="1"/>
      <name val="Open Sans Light"/>
      <charset val="238"/>
    </font>
    <font>
      <sz val="11"/>
      <name val="Open Sans Light"/>
      <charset val="238"/>
    </font>
    <font>
      <i/>
      <sz val="11"/>
      <name val="Open Sans Light"/>
      <charset val="238"/>
    </font>
    <font>
      <b/>
      <sz val="11"/>
      <name val="Open Sans Light"/>
      <charset val="238"/>
    </font>
    <font>
      <b/>
      <i/>
      <sz val="11"/>
      <name val="Open Sans Light"/>
      <charset val="238"/>
    </font>
    <font>
      <b/>
      <sz val="11.5"/>
      <color rgb="FF000000"/>
      <name val="Open Sans Light"/>
      <charset val="238"/>
    </font>
    <font>
      <sz val="10"/>
      <color rgb="FF000000"/>
      <name val="Open Sans Light"/>
      <charset val="238"/>
    </font>
    <font>
      <sz val="11"/>
      <color rgb="FF000000"/>
      <name val="Open Sans Light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1" applyFont="1"/>
    <xf numFmtId="0" fontId="8" fillId="0" borderId="0" xfId="1" applyFont="1" applyAlignment="1">
      <alignment horizontal="center"/>
    </xf>
    <xf numFmtId="0" fontId="8" fillId="10" borderId="0" xfId="1" applyFont="1" applyFill="1"/>
    <xf numFmtId="0" fontId="8" fillId="0" borderId="0" xfId="1" applyFont="1" applyProtection="1">
      <protection locked="0"/>
    </xf>
    <xf numFmtId="0" fontId="11" fillId="0" borderId="5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8" fillId="10" borderId="0" xfId="1" applyFont="1" applyFill="1" applyProtection="1">
      <protection locked="0"/>
    </xf>
    <xf numFmtId="0" fontId="12" fillId="0" borderId="0" xfId="1" applyFont="1" applyAlignment="1">
      <alignment horizontal="center" vertical="top" wrapText="1"/>
    </xf>
    <xf numFmtId="9" fontId="12" fillId="9" borderId="22" xfId="1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vertical="top" wrapText="1"/>
    </xf>
    <xf numFmtId="9" fontId="12" fillId="0" borderId="4" xfId="1" applyNumberFormat="1" applyFont="1" applyBorder="1" applyAlignment="1">
      <alignment horizontal="center" vertical="top" wrapText="1"/>
    </xf>
    <xf numFmtId="0" fontId="8" fillId="10" borderId="0" xfId="1" applyFont="1" applyFill="1" applyAlignment="1">
      <alignment wrapText="1"/>
    </xf>
    <xf numFmtId="0" fontId="8" fillId="0" borderId="0" xfId="1" applyFont="1" applyAlignment="1" applyProtection="1">
      <alignment wrapText="1"/>
      <protection locked="0"/>
    </xf>
    <xf numFmtId="167" fontId="8" fillId="0" borderId="0" xfId="1" applyNumberFormat="1" applyFont="1" applyProtection="1">
      <protection locked="0"/>
    </xf>
    <xf numFmtId="167" fontId="8" fillId="10" borderId="0" xfId="1" applyNumberFormat="1" applyFont="1" applyFill="1"/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2" fillId="0" borderId="24" xfId="1" applyFont="1" applyBorder="1" applyAlignment="1">
      <alignment horizontal="center" vertical="top" wrapText="1"/>
    </xf>
    <xf numFmtId="0" fontId="12" fillId="0" borderId="24" xfId="1" applyFont="1" applyBorder="1" applyAlignment="1">
      <alignment horizontal="center" vertical="center" wrapText="1"/>
    </xf>
    <xf numFmtId="9" fontId="12" fillId="9" borderId="22" xfId="1" applyNumberFormat="1" applyFont="1" applyFill="1" applyBorder="1" applyAlignment="1">
      <alignment horizontal="right" vertical="center" wrapText="1"/>
    </xf>
    <xf numFmtId="0" fontId="12" fillId="0" borderId="9" xfId="1" applyFont="1" applyBorder="1" applyAlignment="1">
      <alignment vertical="top" wrapText="1"/>
    </xf>
    <xf numFmtId="0" fontId="9" fillId="10" borderId="0" xfId="1" applyFont="1" applyFill="1"/>
    <xf numFmtId="167" fontId="8" fillId="0" borderId="0" xfId="1" applyNumberFormat="1" applyFont="1"/>
    <xf numFmtId="0" fontId="8" fillId="10" borderId="0" xfId="1" applyFont="1" applyFill="1" applyAlignment="1">
      <alignment horizontal="center" vertical="center"/>
    </xf>
    <xf numFmtId="167" fontId="8" fillId="0" borderId="0" xfId="1" applyNumberFormat="1" applyFont="1" applyAlignment="1" applyProtection="1">
      <alignment vertical="center"/>
      <protection locked="0"/>
    </xf>
    <xf numFmtId="167" fontId="13" fillId="10" borderId="0" xfId="1" applyNumberFormat="1" applyFont="1" applyFill="1" applyAlignment="1">
      <alignment horizontal="center" vertical="center"/>
    </xf>
    <xf numFmtId="0" fontId="13" fillId="10" borderId="0" xfId="1" applyFont="1" applyFill="1" applyAlignment="1">
      <alignment horizontal="center" vertical="center"/>
    </xf>
    <xf numFmtId="0" fontId="8" fillId="10" borderId="0" xfId="1" applyFont="1" applyFill="1" applyAlignment="1">
      <alignment vertical="center"/>
    </xf>
    <xf numFmtId="9" fontId="8" fillId="10" borderId="0" xfId="1" applyNumberFormat="1" applyFont="1" applyFill="1" applyAlignment="1">
      <alignment horizontal="center" vertical="center"/>
    </xf>
    <xf numFmtId="167" fontId="8" fillId="10" borderId="0" xfId="1" applyNumberFormat="1" applyFont="1" applyFill="1" applyAlignment="1">
      <alignment horizontal="center" vertical="center"/>
    </xf>
    <xf numFmtId="9" fontId="9" fillId="10" borderId="0" xfId="2" applyFont="1" applyFill="1" applyAlignment="1" applyProtection="1">
      <alignment vertical="center"/>
    </xf>
    <xf numFmtId="0" fontId="10" fillId="0" borderId="0" xfId="1" applyFont="1"/>
    <xf numFmtId="167" fontId="14" fillId="10" borderId="0" xfId="1" applyNumberFormat="1" applyFont="1" applyFill="1" applyAlignment="1">
      <alignment horizontal="left"/>
    </xf>
    <xf numFmtId="9" fontId="12" fillId="9" borderId="22" xfId="1" applyNumberFormat="1" applyFont="1" applyFill="1" applyBorder="1" applyAlignment="1">
      <alignment horizontal="right" vertical="top" wrapText="1"/>
    </xf>
    <xf numFmtId="0" fontId="15" fillId="0" borderId="0" xfId="0" applyFont="1"/>
    <xf numFmtId="0" fontId="16" fillId="0" borderId="2" xfId="0" applyFont="1" applyBorder="1"/>
    <xf numFmtId="0" fontId="16" fillId="6" borderId="19" xfId="0" applyFont="1" applyFill="1" applyBorder="1" applyAlignment="1">
      <alignment horizontal="right"/>
    </xf>
    <xf numFmtId="0" fontId="16" fillId="6" borderId="20" xfId="0" applyFont="1" applyFill="1" applyBorder="1" applyAlignment="1">
      <alignment horizontal="right"/>
    </xf>
    <xf numFmtId="0" fontId="16" fillId="6" borderId="21" xfId="0" applyFont="1" applyFill="1" applyBorder="1" applyAlignment="1">
      <alignment horizontal="right"/>
    </xf>
    <xf numFmtId="0" fontId="16" fillId="6" borderId="2" xfId="0" applyFont="1" applyFill="1" applyBorder="1"/>
    <xf numFmtId="0" fontId="17" fillId="6" borderId="3" xfId="0" applyFont="1" applyFill="1" applyBorder="1"/>
    <xf numFmtId="0" fontId="18" fillId="6" borderId="3" xfId="0" applyFont="1" applyFill="1" applyBorder="1"/>
    <xf numFmtId="0" fontId="17" fillId="6" borderId="7" xfId="0" applyFont="1" applyFill="1" applyBorder="1"/>
    <xf numFmtId="0" fontId="19" fillId="3" borderId="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 wrapText="1"/>
    </xf>
    <xf numFmtId="0" fontId="19" fillId="5" borderId="9" xfId="0" applyFont="1" applyFill="1" applyBorder="1" applyAlignment="1">
      <alignment horizontal="center" wrapText="1"/>
    </xf>
    <xf numFmtId="164" fontId="19" fillId="0" borderId="5" xfId="4" applyFont="1" applyFill="1" applyBorder="1" applyAlignment="1" applyProtection="1">
      <alignment horizontal="center" wrapText="1"/>
      <protection locked="0"/>
    </xf>
    <xf numFmtId="0" fontId="19" fillId="0" borderId="24" xfId="0" quotePrefix="1" applyFont="1" applyBorder="1" applyAlignment="1" applyProtection="1">
      <alignment horizontal="center" wrapText="1"/>
      <protection locked="0"/>
    </xf>
    <xf numFmtId="0" fontId="19" fillId="5" borderId="38" xfId="0" applyFont="1" applyFill="1" applyBorder="1" applyAlignment="1">
      <alignment vertical="top" wrapText="1"/>
    </xf>
    <xf numFmtId="165" fontId="19" fillId="5" borderId="5" xfId="4" applyNumberFormat="1" applyFont="1" applyFill="1" applyBorder="1" applyAlignment="1">
      <alignment horizontal="right" vertical="center" wrapText="1"/>
    </xf>
    <xf numFmtId="165" fontId="19" fillId="5" borderId="7" xfId="4" applyNumberFormat="1" applyFont="1" applyFill="1" applyBorder="1" applyAlignment="1">
      <alignment horizontal="right" vertical="center" wrapText="1"/>
    </xf>
    <xf numFmtId="165" fontId="19" fillId="6" borderId="5" xfId="4" quotePrefix="1" applyNumberFormat="1" applyFont="1" applyFill="1" applyBorder="1" applyAlignment="1">
      <alignment horizontal="right" vertical="center" wrapText="1"/>
    </xf>
    <xf numFmtId="165" fontId="19" fillId="6" borderId="7" xfId="4" quotePrefix="1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vertical="top" wrapText="1"/>
    </xf>
    <xf numFmtId="165" fontId="20" fillId="0" borderId="12" xfId="4" applyNumberFormat="1" applyFont="1" applyBorder="1" applyAlignment="1" applyProtection="1">
      <alignment horizontal="right" vertical="center" wrapText="1"/>
      <protection locked="0"/>
    </xf>
    <xf numFmtId="165" fontId="20" fillId="0" borderId="25" xfId="4" applyNumberFormat="1" applyFont="1" applyBorder="1" applyAlignment="1" applyProtection="1">
      <alignment horizontal="right" vertical="center" wrapText="1"/>
      <protection locked="0"/>
    </xf>
    <xf numFmtId="165" fontId="20" fillId="0" borderId="27" xfId="4" applyNumberFormat="1" applyFont="1" applyBorder="1" applyAlignment="1" applyProtection="1">
      <alignment horizontal="right" vertical="center" wrapText="1"/>
      <protection locked="0"/>
    </xf>
    <xf numFmtId="165" fontId="20" fillId="0" borderId="40" xfId="4" applyNumberFormat="1" applyFont="1" applyBorder="1" applyAlignment="1" applyProtection="1">
      <alignment horizontal="right" vertical="center" wrapText="1"/>
      <protection locked="0"/>
    </xf>
    <xf numFmtId="0" fontId="20" fillId="0" borderId="34" xfId="0" applyFont="1" applyBorder="1" applyAlignment="1">
      <alignment vertical="top" wrapText="1"/>
    </xf>
    <xf numFmtId="165" fontId="20" fillId="0" borderId="18" xfId="4" applyNumberFormat="1" applyFont="1" applyBorder="1" applyAlignment="1" applyProtection="1">
      <alignment horizontal="right" vertical="center" wrapText="1"/>
      <protection locked="0"/>
    </xf>
    <xf numFmtId="165" fontId="20" fillId="0" borderId="10" xfId="4" applyNumberFormat="1" applyFont="1" applyBorder="1" applyAlignment="1" applyProtection="1">
      <alignment horizontal="right" vertical="center" wrapText="1"/>
      <protection locked="0"/>
    </xf>
    <xf numFmtId="165" fontId="20" fillId="0" borderId="14" xfId="4" applyNumberFormat="1" applyFont="1" applyBorder="1" applyAlignment="1" applyProtection="1">
      <alignment horizontal="right" vertical="center" wrapText="1"/>
      <protection locked="0"/>
    </xf>
    <xf numFmtId="165" fontId="20" fillId="0" borderId="13" xfId="4" applyNumberFormat="1" applyFont="1" applyBorder="1" applyAlignment="1" applyProtection="1">
      <alignment horizontal="right" vertical="center" wrapText="1"/>
      <protection locked="0"/>
    </xf>
    <xf numFmtId="0" fontId="20" fillId="0" borderId="35" xfId="0" applyFont="1" applyBorder="1" applyAlignment="1">
      <alignment vertical="top" wrapText="1"/>
    </xf>
    <xf numFmtId="165" fontId="20" fillId="0" borderId="26" xfId="4" applyNumberFormat="1" applyFont="1" applyBorder="1" applyAlignment="1" applyProtection="1">
      <alignment horizontal="right" vertical="center" wrapText="1"/>
      <protection locked="0"/>
    </xf>
    <xf numFmtId="165" fontId="20" fillId="0" borderId="23" xfId="4" applyNumberFormat="1" applyFont="1" applyBorder="1" applyAlignment="1" applyProtection="1">
      <alignment horizontal="right" vertical="center" wrapText="1"/>
      <protection locked="0"/>
    </xf>
    <xf numFmtId="165" fontId="20" fillId="0" borderId="29" xfId="4" applyNumberFormat="1" applyFont="1" applyBorder="1" applyAlignment="1" applyProtection="1">
      <alignment horizontal="right" vertical="center" wrapText="1"/>
      <protection locked="0"/>
    </xf>
    <xf numFmtId="165" fontId="20" fillId="0" borderId="28" xfId="4" applyNumberFormat="1" applyFont="1" applyBorder="1" applyAlignment="1" applyProtection="1">
      <alignment horizontal="right" vertical="center" wrapText="1"/>
      <protection locked="0"/>
    </xf>
    <xf numFmtId="0" fontId="19" fillId="5" borderId="8" xfId="0" applyFont="1" applyFill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165" fontId="20" fillId="0" borderId="39" xfId="4" applyNumberFormat="1" applyFont="1" applyBorder="1" applyAlignment="1" applyProtection="1">
      <alignment horizontal="right" vertical="center" wrapText="1"/>
      <protection locked="0"/>
    </xf>
    <xf numFmtId="165" fontId="20" fillId="0" borderId="5" xfId="4" applyNumberFormat="1" applyFont="1" applyBorder="1" applyAlignment="1" applyProtection="1">
      <alignment horizontal="right" vertical="center" wrapText="1"/>
      <protection locked="0"/>
    </xf>
    <xf numFmtId="165" fontId="20" fillId="0" borderId="12" xfId="0" applyNumberFormat="1" applyFont="1" applyBorder="1" applyAlignment="1" applyProtection="1">
      <alignment horizontal="right" vertical="center" wrapText="1"/>
      <protection locked="0"/>
    </xf>
    <xf numFmtId="165" fontId="20" fillId="0" borderId="25" xfId="0" applyNumberFormat="1" applyFont="1" applyBorder="1" applyAlignment="1" applyProtection="1">
      <alignment horizontal="right" vertical="center" wrapText="1"/>
      <protection locked="0"/>
    </xf>
    <xf numFmtId="165" fontId="20" fillId="0" borderId="27" xfId="0" applyNumberFormat="1" applyFont="1" applyBorder="1" applyAlignment="1" applyProtection="1">
      <alignment horizontal="right" vertical="center" wrapText="1"/>
      <protection locked="0"/>
    </xf>
    <xf numFmtId="165" fontId="20" fillId="0" borderId="40" xfId="0" applyNumberFormat="1" applyFont="1" applyBorder="1" applyAlignment="1" applyProtection="1">
      <alignment horizontal="right" vertical="center" wrapText="1"/>
      <protection locked="0"/>
    </xf>
    <xf numFmtId="165" fontId="20" fillId="0" borderId="18" xfId="0" applyNumberFormat="1" applyFont="1" applyBorder="1" applyAlignment="1" applyProtection="1">
      <alignment horizontal="right" vertical="center" wrapText="1"/>
      <protection locked="0"/>
    </xf>
    <xf numFmtId="165" fontId="20" fillId="0" borderId="10" xfId="0" applyNumberFormat="1" applyFont="1" applyBorder="1" applyAlignment="1" applyProtection="1">
      <alignment horizontal="right" vertical="center" wrapText="1"/>
      <protection locked="0"/>
    </xf>
    <xf numFmtId="165" fontId="20" fillId="0" borderId="14" xfId="0" applyNumberFormat="1" applyFont="1" applyBorder="1" applyAlignment="1" applyProtection="1">
      <alignment horizontal="right" vertical="center" wrapText="1"/>
      <protection locked="0"/>
    </xf>
    <xf numFmtId="165" fontId="20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8" xfId="0" applyFont="1" applyBorder="1" applyAlignment="1">
      <alignment vertical="top" wrapText="1"/>
    </xf>
    <xf numFmtId="165" fontId="20" fillId="0" borderId="28" xfId="0" applyNumberFormat="1" applyFont="1" applyBorder="1" applyAlignment="1" applyProtection="1">
      <alignment horizontal="right" vertical="center" wrapText="1"/>
      <protection locked="0"/>
    </xf>
    <xf numFmtId="165" fontId="20" fillId="0" borderId="23" xfId="0" applyNumberFormat="1" applyFont="1" applyBorder="1" applyAlignment="1" applyProtection="1">
      <alignment horizontal="right" vertical="center" wrapText="1"/>
      <protection locked="0"/>
    </xf>
    <xf numFmtId="165" fontId="20" fillId="0" borderId="29" xfId="0" applyNumberFormat="1" applyFont="1" applyBorder="1" applyAlignment="1" applyProtection="1">
      <alignment horizontal="right" vertical="center" wrapText="1"/>
      <protection locked="0"/>
    </xf>
    <xf numFmtId="0" fontId="19" fillId="0" borderId="33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21" fillId="8" borderId="33" xfId="6" applyFont="1" applyFill="1" applyBorder="1" applyAlignment="1">
      <alignment vertical="center" wrapText="1"/>
    </xf>
    <xf numFmtId="0" fontId="21" fillId="8" borderId="35" xfId="6" applyFont="1" applyFill="1" applyBorder="1" applyAlignment="1">
      <alignment vertical="center" wrapText="1"/>
    </xf>
    <xf numFmtId="165" fontId="20" fillId="0" borderId="26" xfId="0" applyNumberFormat="1" applyFont="1" applyBorder="1" applyAlignment="1" applyProtection="1">
      <alignment horizontal="right" vertical="center" wrapText="1"/>
      <protection locked="0"/>
    </xf>
    <xf numFmtId="0" fontId="19" fillId="4" borderId="2" xfId="0" applyFont="1" applyFill="1" applyBorder="1" applyAlignment="1">
      <alignment vertical="top" wrapText="1"/>
    </xf>
    <xf numFmtId="165" fontId="19" fillId="4" borderId="8" xfId="0" applyNumberFormat="1" applyFont="1" applyFill="1" applyBorder="1" applyAlignment="1">
      <alignment horizontal="right" vertical="center" wrapText="1"/>
    </xf>
    <xf numFmtId="165" fontId="19" fillId="4" borderId="6" xfId="0" applyNumberFormat="1" applyFont="1" applyFill="1" applyBorder="1" applyAlignment="1">
      <alignment horizontal="right" vertical="center" wrapText="1"/>
    </xf>
    <xf numFmtId="0" fontId="17" fillId="0" borderId="0" xfId="0" applyFont="1"/>
    <xf numFmtId="164" fontId="16" fillId="0" borderId="0" xfId="4" applyFont="1" applyFill="1" applyBorder="1" applyAlignment="1"/>
    <xf numFmtId="164" fontId="16" fillId="6" borderId="2" xfId="4" applyFont="1" applyFill="1" applyBorder="1" applyAlignment="1">
      <alignment horizontal="right" vertical="center"/>
    </xf>
    <xf numFmtId="164" fontId="16" fillId="6" borderId="3" xfId="4" applyFont="1" applyFill="1" applyBorder="1" applyAlignment="1">
      <alignment horizontal="center" vertical="center"/>
    </xf>
    <xf numFmtId="164" fontId="16" fillId="6" borderId="3" xfId="4" applyFont="1" applyFill="1" applyBorder="1" applyAlignment="1">
      <alignment horizontal="right" vertical="center"/>
    </xf>
    <xf numFmtId="164" fontId="16" fillId="6" borderId="7" xfId="4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0" xfId="0" applyFont="1"/>
    <xf numFmtId="164" fontId="19" fillId="3" borderId="8" xfId="4" applyFont="1" applyFill="1" applyBorder="1" applyAlignment="1">
      <alignment horizontal="center" vertical="center" wrapText="1"/>
    </xf>
    <xf numFmtId="164" fontId="19" fillId="3" borderId="1" xfId="4" applyFont="1" applyFill="1" applyBorder="1" applyAlignment="1">
      <alignment horizontal="center" vertical="center" wrapText="1"/>
    </xf>
    <xf numFmtId="164" fontId="19" fillId="2" borderId="4" xfId="4" applyFont="1" applyFill="1" applyBorder="1" applyAlignment="1">
      <alignment horizontal="right" wrapText="1"/>
    </xf>
    <xf numFmtId="0" fontId="19" fillId="5" borderId="9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164" fontId="19" fillId="5" borderId="2" xfId="4" applyFont="1" applyFill="1" applyBorder="1" applyAlignment="1">
      <alignment vertical="center" wrapText="1"/>
    </xf>
    <xf numFmtId="164" fontId="19" fillId="5" borderId="3" xfId="4" applyFont="1" applyFill="1" applyBorder="1" applyAlignment="1">
      <alignment vertical="center" wrapText="1"/>
    </xf>
    <xf numFmtId="164" fontId="19" fillId="5" borderId="7" xfId="4" applyFont="1" applyFill="1" applyBorder="1" applyAlignment="1">
      <alignment vertical="center" wrapText="1"/>
    </xf>
    <xf numFmtId="164" fontId="19" fillId="5" borderId="6" xfId="4" applyFont="1" applyFill="1" applyBorder="1" applyAlignment="1">
      <alignment vertical="top" wrapText="1"/>
    </xf>
    <xf numFmtId="165" fontId="19" fillId="5" borderId="4" xfId="4" applyNumberFormat="1" applyFont="1" applyFill="1" applyBorder="1" applyAlignment="1">
      <alignment horizontal="right" wrapText="1"/>
    </xf>
    <xf numFmtId="164" fontId="19" fillId="0" borderId="6" xfId="4" applyFont="1" applyBorder="1" applyAlignment="1">
      <alignment vertical="top" wrapText="1"/>
    </xf>
    <xf numFmtId="165" fontId="20" fillId="0" borderId="4" xfId="4" applyNumberFormat="1" applyFont="1" applyBorder="1" applyAlignment="1" applyProtection="1">
      <alignment horizontal="right" wrapText="1"/>
      <protection locked="0"/>
    </xf>
    <xf numFmtId="164" fontId="19" fillId="0" borderId="9" xfId="4" applyFont="1" applyBorder="1" applyAlignment="1">
      <alignment vertical="top" wrapText="1"/>
    </xf>
    <xf numFmtId="165" fontId="20" fillId="0" borderId="5" xfId="4" applyNumberFormat="1" applyFont="1" applyBorder="1" applyAlignment="1" applyProtection="1">
      <alignment horizontal="right" wrapText="1"/>
      <protection locked="0"/>
    </xf>
    <xf numFmtId="164" fontId="20" fillId="0" borderId="33" xfId="4" applyFont="1" applyBorder="1" applyAlignment="1">
      <alignment vertical="top" wrapText="1"/>
    </xf>
    <xf numFmtId="165" fontId="20" fillId="0" borderId="36" xfId="4" applyNumberFormat="1" applyFont="1" applyBorder="1" applyAlignment="1" applyProtection="1">
      <alignment horizontal="right" wrapText="1"/>
      <protection locked="0"/>
    </xf>
    <xf numFmtId="165" fontId="20" fillId="0" borderId="31" xfId="4" applyNumberFormat="1" applyFont="1" applyBorder="1" applyAlignment="1" applyProtection="1">
      <alignment horizontal="right" wrapText="1"/>
      <protection locked="0"/>
    </xf>
    <xf numFmtId="165" fontId="20" fillId="0" borderId="32" xfId="4" applyNumberFormat="1" applyFont="1" applyBorder="1" applyAlignment="1" applyProtection="1">
      <alignment horizontal="right" wrapText="1"/>
      <protection locked="0"/>
    </xf>
    <xf numFmtId="164" fontId="20" fillId="0" borderId="34" xfId="4" applyFont="1" applyBorder="1" applyAlignment="1">
      <alignment vertical="top" wrapText="1"/>
    </xf>
    <xf numFmtId="165" fontId="20" fillId="0" borderId="18" xfId="4" applyNumberFormat="1" applyFont="1" applyBorder="1" applyAlignment="1" applyProtection="1">
      <alignment horizontal="right" wrapText="1"/>
      <protection locked="0"/>
    </xf>
    <xf numFmtId="165" fontId="20" fillId="0" borderId="10" xfId="4" applyNumberFormat="1" applyFont="1" applyBorder="1" applyAlignment="1" applyProtection="1">
      <alignment horizontal="right" wrapText="1"/>
      <protection locked="0"/>
    </xf>
    <xf numFmtId="165" fontId="20" fillId="0" borderId="14" xfId="4" applyNumberFormat="1" applyFont="1" applyBorder="1" applyAlignment="1" applyProtection="1">
      <alignment horizontal="right" wrapText="1"/>
      <protection locked="0"/>
    </xf>
    <xf numFmtId="164" fontId="20" fillId="0" borderId="35" xfId="4" applyFont="1" applyBorder="1" applyAlignment="1">
      <alignment vertical="top" wrapText="1"/>
    </xf>
    <xf numFmtId="165" fontId="20" fillId="0" borderId="37" xfId="4" applyNumberFormat="1" applyFont="1" applyBorder="1" applyAlignment="1" applyProtection="1">
      <alignment horizontal="right" wrapText="1"/>
      <protection locked="0"/>
    </xf>
    <xf numFmtId="165" fontId="20" fillId="0" borderId="16" xfId="4" applyNumberFormat="1" applyFont="1" applyBorder="1" applyAlignment="1" applyProtection="1">
      <alignment horizontal="right" wrapText="1"/>
      <protection locked="0"/>
    </xf>
    <xf numFmtId="165" fontId="20" fillId="0" borderId="17" xfId="4" applyNumberFormat="1" applyFont="1" applyBorder="1" applyAlignment="1" applyProtection="1">
      <alignment horizontal="right" wrapText="1"/>
      <protection locked="0"/>
    </xf>
    <xf numFmtId="165" fontId="20" fillId="0" borderId="7" xfId="4" applyNumberFormat="1" applyFont="1" applyBorder="1" applyAlignment="1" applyProtection="1">
      <alignment horizontal="right" wrapText="1"/>
      <protection locked="0"/>
    </xf>
    <xf numFmtId="165" fontId="19" fillId="2" borderId="5" xfId="4" applyNumberFormat="1" applyFont="1" applyFill="1" applyBorder="1" applyAlignment="1">
      <alignment horizontal="right" wrapText="1"/>
    </xf>
    <xf numFmtId="165" fontId="19" fillId="2" borderId="36" xfId="4" applyNumberFormat="1" applyFont="1" applyFill="1" applyBorder="1" applyAlignment="1" applyProtection="1">
      <alignment horizontal="right" wrapText="1"/>
      <protection locked="0"/>
    </xf>
    <xf numFmtId="165" fontId="19" fillId="2" borderId="31" xfId="4" applyNumberFormat="1" applyFont="1" applyFill="1" applyBorder="1" applyAlignment="1" applyProtection="1">
      <alignment horizontal="right" wrapText="1"/>
      <protection locked="0"/>
    </xf>
    <xf numFmtId="165" fontId="19" fillId="2" borderId="32" xfId="4" applyNumberFormat="1" applyFont="1" applyFill="1" applyBorder="1" applyAlignment="1" applyProtection="1">
      <alignment horizontal="right" wrapText="1"/>
      <protection locked="0"/>
    </xf>
    <xf numFmtId="165" fontId="19" fillId="2" borderId="24" xfId="4" applyNumberFormat="1" applyFont="1" applyFill="1" applyBorder="1" applyAlignment="1">
      <alignment horizontal="right" wrapText="1"/>
    </xf>
    <xf numFmtId="165" fontId="20" fillId="2" borderId="36" xfId="4" applyNumberFormat="1" applyFont="1" applyFill="1" applyBorder="1" applyAlignment="1" applyProtection="1">
      <alignment horizontal="right" wrapText="1"/>
      <protection locked="0"/>
    </xf>
    <xf numFmtId="165" fontId="20" fillId="2" borderId="31" xfId="4" applyNumberFormat="1" applyFont="1" applyFill="1" applyBorder="1" applyAlignment="1" applyProtection="1">
      <alignment horizontal="right" wrapText="1"/>
      <protection locked="0"/>
    </xf>
    <xf numFmtId="165" fontId="20" fillId="2" borderId="32" xfId="4" applyNumberFormat="1" applyFont="1" applyFill="1" applyBorder="1" applyAlignment="1" applyProtection="1">
      <alignment horizontal="right" wrapText="1"/>
      <protection locked="0"/>
    </xf>
    <xf numFmtId="165" fontId="20" fillId="2" borderId="18" xfId="4" applyNumberFormat="1" applyFont="1" applyFill="1" applyBorder="1" applyAlignment="1" applyProtection="1">
      <alignment horizontal="right" wrapText="1"/>
      <protection locked="0"/>
    </xf>
    <xf numFmtId="165" fontId="20" fillId="2" borderId="10" xfId="4" applyNumberFormat="1" applyFont="1" applyFill="1" applyBorder="1" applyAlignment="1" applyProtection="1">
      <alignment horizontal="right" wrapText="1"/>
      <protection locked="0"/>
    </xf>
    <xf numFmtId="165" fontId="20" fillId="2" borderId="14" xfId="4" applyNumberFormat="1" applyFont="1" applyFill="1" applyBorder="1" applyAlignment="1" applyProtection="1">
      <alignment horizontal="right" wrapText="1"/>
      <protection locked="0"/>
    </xf>
    <xf numFmtId="165" fontId="20" fillId="2" borderId="37" xfId="4" applyNumberFormat="1" applyFont="1" applyFill="1" applyBorder="1" applyAlignment="1" applyProtection="1">
      <alignment horizontal="right" wrapText="1"/>
      <protection locked="0"/>
    </xf>
    <xf numFmtId="165" fontId="20" fillId="2" borderId="16" xfId="4" applyNumberFormat="1" applyFont="1" applyFill="1" applyBorder="1" applyAlignment="1" applyProtection="1">
      <alignment horizontal="right" wrapText="1"/>
      <protection locked="0"/>
    </xf>
    <xf numFmtId="165" fontId="20" fillId="2" borderId="17" xfId="4" applyNumberFormat="1" applyFont="1" applyFill="1" applyBorder="1" applyAlignment="1" applyProtection="1">
      <alignment horizontal="right" wrapText="1"/>
      <protection locked="0"/>
    </xf>
    <xf numFmtId="164" fontId="19" fillId="5" borderId="5" xfId="4" applyFont="1" applyFill="1" applyBorder="1" applyAlignment="1">
      <alignment horizontal="center" vertical="top" wrapText="1"/>
    </xf>
    <xf numFmtId="165" fontId="19" fillId="5" borderId="7" xfId="4" applyNumberFormat="1" applyFont="1" applyFill="1" applyBorder="1" applyAlignment="1">
      <alignment horizontal="right" wrapText="1"/>
    </xf>
    <xf numFmtId="164" fontId="19" fillId="0" borderId="2" xfId="4" applyFont="1" applyFill="1" applyBorder="1" applyAlignment="1">
      <alignment horizontal="center" vertical="top" wrapText="1"/>
    </xf>
    <xf numFmtId="164" fontId="19" fillId="0" borderId="3" xfId="4" applyFont="1" applyFill="1" applyBorder="1" applyAlignment="1">
      <alignment horizontal="right" wrapText="1"/>
    </xf>
    <xf numFmtId="164" fontId="19" fillId="5" borderId="9" xfId="4" applyFont="1" applyFill="1" applyBorder="1" applyAlignment="1">
      <alignment horizontal="justify" vertical="top" wrapText="1"/>
    </xf>
    <xf numFmtId="165" fontId="20" fillId="0" borderId="26" xfId="4" applyNumberFormat="1" applyFont="1" applyBorder="1" applyAlignment="1" applyProtection="1">
      <alignment horizontal="right" wrapText="1"/>
      <protection locked="0"/>
    </xf>
    <xf numFmtId="165" fontId="20" fillId="0" borderId="23" xfId="4" applyNumberFormat="1" applyFont="1" applyBorder="1" applyAlignment="1" applyProtection="1">
      <alignment horizontal="right" wrapText="1"/>
      <protection locked="0"/>
    </xf>
    <xf numFmtId="165" fontId="20" fillId="0" borderId="29" xfId="4" applyNumberFormat="1" applyFont="1" applyBorder="1" applyAlignment="1" applyProtection="1">
      <alignment horizontal="right" wrapText="1"/>
      <protection locked="0"/>
    </xf>
    <xf numFmtId="164" fontId="19" fillId="5" borderId="6" xfId="4" applyFont="1" applyFill="1" applyBorder="1" applyAlignment="1">
      <alignment horizontal="justify" vertical="top" wrapText="1"/>
    </xf>
    <xf numFmtId="165" fontId="19" fillId="5" borderId="5" xfId="4" applyNumberFormat="1" applyFont="1" applyFill="1" applyBorder="1" applyAlignment="1">
      <alignment horizontal="right" wrapText="1"/>
    </xf>
    <xf numFmtId="164" fontId="19" fillId="0" borderId="6" xfId="4" applyFont="1" applyFill="1" applyBorder="1" applyAlignment="1">
      <alignment horizontal="justify" vertical="top" wrapText="1"/>
    </xf>
    <xf numFmtId="164" fontId="19" fillId="0" borderId="9" xfId="4" applyFont="1" applyFill="1" applyBorder="1" applyAlignment="1">
      <alignment horizontal="justify" vertical="top" wrapText="1"/>
    </xf>
    <xf numFmtId="165" fontId="19" fillId="0" borderId="22" xfId="4" applyNumberFormat="1" applyFont="1" applyFill="1" applyBorder="1" applyAlignment="1">
      <alignment horizontal="right" wrapText="1"/>
    </xf>
    <xf numFmtId="164" fontId="20" fillId="0" borderId="33" xfId="4" applyFont="1" applyFill="1" applyBorder="1" applyAlignment="1">
      <alignment horizontal="justify" vertical="top" wrapText="1"/>
    </xf>
    <xf numFmtId="165" fontId="19" fillId="0" borderId="30" xfId="4" applyNumberFormat="1" applyFont="1" applyFill="1" applyBorder="1" applyAlignment="1" applyProtection="1">
      <alignment horizontal="right" wrapText="1"/>
      <protection locked="0"/>
    </xf>
    <xf numFmtId="165" fontId="19" fillId="0" borderId="31" xfId="4" applyNumberFormat="1" applyFont="1" applyFill="1" applyBorder="1" applyAlignment="1" applyProtection="1">
      <alignment horizontal="right" wrapText="1"/>
      <protection locked="0"/>
    </xf>
    <xf numFmtId="165" fontId="19" fillId="0" borderId="32" xfId="4" applyNumberFormat="1" applyFont="1" applyFill="1" applyBorder="1" applyAlignment="1" applyProtection="1">
      <alignment horizontal="right" wrapText="1"/>
      <protection locked="0"/>
    </xf>
    <xf numFmtId="164" fontId="20" fillId="0" borderId="35" xfId="4" applyFont="1" applyFill="1" applyBorder="1" applyAlignment="1">
      <alignment horizontal="justify" vertical="top" wrapText="1"/>
    </xf>
    <xf numFmtId="165" fontId="19" fillId="0" borderId="15" xfId="4" applyNumberFormat="1" applyFont="1" applyFill="1" applyBorder="1" applyAlignment="1" applyProtection="1">
      <alignment horizontal="right" wrapText="1"/>
      <protection locked="0"/>
    </xf>
    <xf numFmtId="165" fontId="19" fillId="0" borderId="16" xfId="4" applyNumberFormat="1" applyFont="1" applyFill="1" applyBorder="1" applyAlignment="1" applyProtection="1">
      <alignment horizontal="right" wrapText="1"/>
      <protection locked="0"/>
    </xf>
    <xf numFmtId="165" fontId="19" fillId="0" borderId="17" xfId="4" applyNumberFormat="1" applyFont="1" applyFill="1" applyBorder="1" applyAlignment="1" applyProtection="1">
      <alignment horizontal="right" wrapText="1"/>
      <protection locked="0"/>
    </xf>
    <xf numFmtId="164" fontId="20" fillId="0" borderId="33" xfId="4" applyFont="1" applyBorder="1" applyAlignment="1">
      <alignment horizontal="justify" vertical="top" wrapText="1"/>
    </xf>
    <xf numFmtId="165" fontId="20" fillId="0" borderId="30" xfId="4" applyNumberFormat="1" applyFont="1" applyBorder="1" applyAlignment="1" applyProtection="1">
      <alignment horizontal="right" wrapText="1"/>
      <protection locked="0"/>
    </xf>
    <xf numFmtId="164" fontId="20" fillId="0" borderId="34" xfId="4" applyFont="1" applyBorder="1" applyAlignment="1">
      <alignment horizontal="justify" vertical="top" wrapText="1"/>
    </xf>
    <xf numFmtId="165" fontId="20" fillId="0" borderId="13" xfId="4" applyNumberFormat="1" applyFont="1" applyBorder="1" applyAlignment="1" applyProtection="1">
      <alignment horizontal="right" wrapText="1"/>
      <protection locked="0"/>
    </xf>
    <xf numFmtId="164" fontId="20" fillId="0" borderId="35" xfId="4" applyFont="1" applyBorder="1" applyAlignment="1">
      <alignment horizontal="justify" vertical="top" wrapText="1"/>
    </xf>
    <xf numFmtId="165" fontId="20" fillId="0" borderId="15" xfId="4" applyNumberFormat="1" applyFont="1" applyBorder="1" applyAlignment="1" applyProtection="1">
      <alignment horizontal="right" wrapText="1"/>
      <protection locked="0"/>
    </xf>
    <xf numFmtId="164" fontId="20" fillId="0" borderId="9" xfId="4" applyFont="1" applyBorder="1" applyAlignment="1">
      <alignment vertical="top" wrapText="1"/>
    </xf>
    <xf numFmtId="164" fontId="25" fillId="0" borderId="0" xfId="4" applyFont="1" applyFill="1"/>
    <xf numFmtId="4" fontId="25" fillId="0" borderId="0" xfId="0" applyNumberFormat="1" applyFont="1"/>
    <xf numFmtId="164" fontId="17" fillId="0" borderId="0" xfId="4" applyFont="1" applyBorder="1"/>
    <xf numFmtId="164" fontId="17" fillId="0" borderId="0" xfId="4" applyFont="1"/>
    <xf numFmtId="164" fontId="26" fillId="0" borderId="0" xfId="4" applyFont="1"/>
    <xf numFmtId="0" fontId="27" fillId="0" borderId="0" xfId="1" applyFont="1"/>
    <xf numFmtId="0" fontId="29" fillId="0" borderId="0" xfId="0" applyFont="1"/>
    <xf numFmtId="0" fontId="28" fillId="0" borderId="0" xfId="1" applyFont="1"/>
    <xf numFmtId="0" fontId="30" fillId="0" borderId="0" xfId="1" applyFont="1"/>
    <xf numFmtId="0" fontId="32" fillId="0" borderId="0" xfId="1" applyFont="1" applyAlignment="1">
      <alignment vertical="center"/>
    </xf>
    <xf numFmtId="0" fontId="30" fillId="7" borderId="0" xfId="1" quotePrefix="1" applyFont="1" applyFill="1" applyAlignment="1">
      <alignment horizontal="center" vertical="center"/>
    </xf>
    <xf numFmtId="0" fontId="30" fillId="0" borderId="0" xfId="1" quotePrefix="1" applyFont="1" applyAlignment="1">
      <alignment horizontal="center" vertical="center"/>
    </xf>
    <xf numFmtId="0" fontId="30" fillId="0" borderId="0" xfId="1" applyFont="1" applyAlignment="1">
      <alignment vertical="center"/>
    </xf>
    <xf numFmtId="165" fontId="30" fillId="7" borderId="0" xfId="4" quotePrefix="1" applyNumberFormat="1" applyFont="1" applyFill="1" applyBorder="1" applyAlignment="1">
      <alignment horizontal="right" vertical="center"/>
    </xf>
    <xf numFmtId="165" fontId="30" fillId="0" borderId="0" xfId="4" quotePrefix="1" applyNumberFormat="1" applyFont="1" applyFill="1" applyBorder="1" applyAlignment="1">
      <alignment horizontal="right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right" vertical="center"/>
    </xf>
    <xf numFmtId="9" fontId="31" fillId="7" borderId="0" xfId="2" applyFont="1" applyFill="1" applyBorder="1" applyAlignment="1">
      <alignment vertical="center"/>
    </xf>
    <xf numFmtId="9" fontId="31" fillId="0" borderId="0" xfId="2" applyFont="1" applyFill="1" applyBorder="1" applyAlignment="1">
      <alignment vertical="center"/>
    </xf>
    <xf numFmtId="165" fontId="30" fillId="7" borderId="0" xfId="4" applyNumberFormat="1" applyFont="1" applyFill="1" applyBorder="1" applyAlignment="1">
      <alignment vertical="center"/>
    </xf>
    <xf numFmtId="165" fontId="30" fillId="0" borderId="0" xfId="4" applyNumberFormat="1" applyFont="1" applyFill="1" applyBorder="1" applyAlignment="1">
      <alignment vertical="center"/>
    </xf>
    <xf numFmtId="0" fontId="32" fillId="0" borderId="0" xfId="1" applyFont="1" applyAlignment="1">
      <alignment horizontal="left" vertical="center"/>
    </xf>
    <xf numFmtId="165" fontId="32" fillId="7" borderId="0" xfId="4" applyNumberFormat="1" applyFont="1" applyFill="1" applyBorder="1" applyAlignment="1">
      <alignment vertical="center"/>
    </xf>
    <xf numFmtId="165" fontId="32" fillId="0" borderId="0" xfId="4" applyNumberFormat="1" applyFont="1" applyFill="1" applyBorder="1" applyAlignment="1">
      <alignment vertical="center"/>
    </xf>
    <xf numFmtId="9" fontId="33" fillId="7" borderId="0" xfId="2" applyFont="1" applyFill="1" applyBorder="1" applyAlignment="1">
      <alignment vertical="center"/>
    </xf>
    <xf numFmtId="9" fontId="33" fillId="0" borderId="0" xfId="2" applyFont="1" applyFill="1" applyBorder="1" applyAlignment="1">
      <alignment vertical="center"/>
    </xf>
    <xf numFmtId="0" fontId="32" fillId="0" borderId="0" xfId="1" applyFont="1"/>
    <xf numFmtId="1" fontId="30" fillId="0" borderId="0" xfId="1" applyNumberFormat="1" applyFont="1" applyProtection="1">
      <protection locked="0"/>
    </xf>
    <xf numFmtId="0" fontId="30" fillId="0" borderId="10" xfId="1" applyFont="1" applyBorder="1" applyAlignment="1">
      <alignment vertical="center"/>
    </xf>
    <xf numFmtId="165" fontId="30" fillId="7" borderId="10" xfId="4" applyNumberFormat="1" applyFont="1" applyFill="1" applyBorder="1" applyAlignment="1" applyProtection="1">
      <alignment vertical="center"/>
      <protection locked="0"/>
    </xf>
    <xf numFmtId="165" fontId="30" fillId="7" borderId="0" xfId="4" applyNumberFormat="1" applyFont="1" applyFill="1" applyBorder="1" applyAlignment="1" applyProtection="1">
      <alignment vertical="center"/>
      <protection locked="0"/>
    </xf>
    <xf numFmtId="0" fontId="30" fillId="0" borderId="11" xfId="1" applyFont="1" applyBorder="1" applyAlignment="1">
      <alignment vertical="center"/>
    </xf>
    <xf numFmtId="165" fontId="30" fillId="7" borderId="11" xfId="4" applyNumberFormat="1" applyFont="1" applyFill="1" applyBorder="1" applyAlignment="1" applyProtection="1">
      <alignment vertical="center"/>
      <protection locked="0"/>
    </xf>
    <xf numFmtId="165" fontId="30" fillId="7" borderId="10" xfId="4" applyNumberFormat="1" applyFont="1" applyFill="1" applyBorder="1" applyAlignment="1" applyProtection="1">
      <alignment vertical="center"/>
    </xf>
    <xf numFmtId="0" fontId="30" fillId="0" borderId="19" xfId="1" applyFont="1" applyBorder="1"/>
    <xf numFmtId="0" fontId="30" fillId="0" borderId="20" xfId="1" applyFont="1" applyBorder="1"/>
    <xf numFmtId="0" fontId="30" fillId="0" borderId="41" xfId="1" applyFont="1" applyBorder="1"/>
    <xf numFmtId="0" fontId="30" fillId="0" borderId="42" xfId="1" quotePrefix="1" applyFont="1" applyBorder="1" applyAlignment="1">
      <alignment horizontal="center"/>
    </xf>
    <xf numFmtId="0" fontId="30" fillId="0" borderId="64" xfId="1" quotePrefix="1" applyFont="1" applyBorder="1" applyAlignment="1">
      <alignment horizontal="center"/>
    </xf>
    <xf numFmtId="0" fontId="30" fillId="0" borderId="43" xfId="1" applyFont="1" applyBorder="1"/>
    <xf numFmtId="0" fontId="30" fillId="0" borderId="44" xfId="1" applyFont="1" applyBorder="1"/>
    <xf numFmtId="0" fontId="30" fillId="0" borderId="45" xfId="1" applyFont="1" applyBorder="1"/>
    <xf numFmtId="0" fontId="30" fillId="0" borderId="46" xfId="1" applyFont="1" applyBorder="1"/>
    <xf numFmtId="0" fontId="30" fillId="0" borderId="47" xfId="1" applyFont="1" applyBorder="1"/>
    <xf numFmtId="0" fontId="30" fillId="0" borderId="52" xfId="1" applyFont="1" applyBorder="1" applyAlignment="1">
      <alignment horizontal="center" vertical="center" wrapText="1"/>
    </xf>
    <xf numFmtId="166" fontId="30" fillId="0" borderId="10" xfId="1" applyNumberFormat="1" applyFont="1" applyBorder="1" applyAlignment="1">
      <alignment vertical="center"/>
    </xf>
    <xf numFmtId="166" fontId="30" fillId="0" borderId="14" xfId="1" applyNumberFormat="1" applyFont="1" applyBorder="1" applyAlignment="1">
      <alignment vertical="center"/>
    </xf>
    <xf numFmtId="0" fontId="30" fillId="0" borderId="55" xfId="1" applyFont="1" applyBorder="1" applyAlignment="1">
      <alignment horizontal="center" vertical="center" wrapText="1"/>
    </xf>
    <xf numFmtId="166" fontId="30" fillId="0" borderId="16" xfId="1" applyNumberFormat="1" applyFont="1" applyBorder="1" applyAlignment="1">
      <alignment vertical="center"/>
    </xf>
    <xf numFmtId="166" fontId="30" fillId="0" borderId="17" xfId="1" applyNumberFormat="1" applyFont="1" applyBorder="1" applyAlignment="1">
      <alignment vertical="center"/>
    </xf>
    <xf numFmtId="0" fontId="32" fillId="9" borderId="0" xfId="1" applyFont="1" applyFill="1" applyAlignment="1">
      <alignment horizontal="left"/>
    </xf>
    <xf numFmtId="16" fontId="30" fillId="0" borderId="0" xfId="1" applyNumberFormat="1" applyFont="1"/>
    <xf numFmtId="0" fontId="27" fillId="10" borderId="23" xfId="1" applyFont="1" applyFill="1" applyBorder="1" applyAlignment="1">
      <alignment horizontal="center"/>
    </xf>
    <xf numFmtId="0" fontId="27" fillId="10" borderId="11" xfId="1" applyFont="1" applyFill="1" applyBorder="1" applyAlignment="1">
      <alignment horizontal="center"/>
    </xf>
    <xf numFmtId="0" fontId="27" fillId="0" borderId="23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7" fillId="10" borderId="25" xfId="1" applyFont="1" applyFill="1" applyBorder="1" applyAlignment="1">
      <alignment horizontal="center"/>
    </xf>
    <xf numFmtId="0" fontId="27" fillId="0" borderId="25" xfId="1" applyFont="1" applyBorder="1" applyAlignment="1">
      <alignment horizontal="center"/>
    </xf>
    <xf numFmtId="0" fontId="27" fillId="10" borderId="44" xfId="1" applyFont="1" applyFill="1" applyBorder="1" applyAlignment="1">
      <alignment horizontal="center"/>
    </xf>
    <xf numFmtId="0" fontId="27" fillId="10" borderId="10" xfId="1" applyFont="1" applyFill="1" applyBorder="1" applyAlignment="1">
      <alignment horizontal="left" vertical="center"/>
    </xf>
    <xf numFmtId="0" fontId="27" fillId="0" borderId="10" xfId="1" applyFont="1" applyBorder="1" applyProtection="1">
      <protection locked="0"/>
    </xf>
    <xf numFmtId="0" fontId="27" fillId="10" borderId="51" xfId="1" applyFont="1" applyFill="1" applyBorder="1"/>
    <xf numFmtId="0" fontId="27" fillId="10" borderId="10" xfId="1" applyFont="1" applyFill="1" applyBorder="1"/>
    <xf numFmtId="0" fontId="27" fillId="10" borderId="46" xfId="1" applyFont="1" applyFill="1" applyBorder="1" applyAlignment="1">
      <alignment horizontal="left" vertical="center"/>
    </xf>
    <xf numFmtId="0" fontId="27" fillId="0" borderId="46" xfId="1" applyFont="1" applyBorder="1" applyProtection="1">
      <protection locked="0"/>
    </xf>
    <xf numFmtId="0" fontId="27" fillId="10" borderId="0" xfId="1" applyFont="1" applyFill="1"/>
    <xf numFmtId="0" fontId="27" fillId="10" borderId="46" xfId="1" applyFont="1" applyFill="1" applyBorder="1"/>
    <xf numFmtId="0" fontId="27" fillId="9" borderId="46" xfId="1" applyFont="1" applyFill="1" applyBorder="1"/>
    <xf numFmtId="0" fontId="27" fillId="0" borderId="46" xfId="1" applyFont="1" applyBorder="1"/>
    <xf numFmtId="0" fontId="27" fillId="10" borderId="10" xfId="1" applyFont="1" applyFill="1" applyBorder="1" applyAlignment="1">
      <alignment horizontal="left" vertical="center" wrapText="1"/>
    </xf>
    <xf numFmtId="0" fontId="27" fillId="10" borderId="10" xfId="1" applyFont="1" applyFill="1" applyBorder="1" applyAlignment="1">
      <alignment wrapText="1"/>
    </xf>
    <xf numFmtId="0" fontId="27" fillId="0" borderId="10" xfId="1" applyFont="1" applyBorder="1"/>
    <xf numFmtId="0" fontId="28" fillId="10" borderId="10" xfId="1" applyFont="1" applyFill="1" applyBorder="1"/>
    <xf numFmtId="0" fontId="27" fillId="10" borderId="56" xfId="1" applyFont="1" applyFill="1" applyBorder="1"/>
    <xf numFmtId="0" fontId="27" fillId="0" borderId="51" xfId="1" applyFont="1" applyBorder="1"/>
    <xf numFmtId="0" fontId="27" fillId="10" borderId="57" xfId="1" applyFont="1" applyFill="1" applyBorder="1"/>
    <xf numFmtId="0" fontId="27" fillId="0" borderId="0" xfId="1" applyFont="1" applyProtection="1">
      <protection locked="0"/>
    </xf>
    <xf numFmtId="0" fontId="27" fillId="10" borderId="25" xfId="1" applyFont="1" applyFill="1" applyBorder="1"/>
    <xf numFmtId="0" fontId="27" fillId="10" borderId="45" xfId="1" applyFont="1" applyFill="1" applyBorder="1"/>
    <xf numFmtId="0" fontId="27" fillId="0" borderId="23" xfId="1" applyFont="1" applyBorder="1"/>
    <xf numFmtId="0" fontId="27" fillId="0" borderId="11" xfId="1" applyFont="1" applyBorder="1"/>
    <xf numFmtId="0" fontId="27" fillId="0" borderId="10" xfId="1" applyFont="1" applyBorder="1" applyAlignment="1">
      <alignment horizontal="center"/>
    </xf>
    <xf numFmtId="0" fontId="27" fillId="0" borderId="51" xfId="1" applyFont="1" applyBorder="1" applyAlignment="1">
      <alignment horizontal="center"/>
    </xf>
    <xf numFmtId="0" fontId="27" fillId="11" borderId="10" xfId="1" applyFont="1" applyFill="1" applyBorder="1" applyAlignment="1">
      <alignment horizontal="center"/>
    </xf>
    <xf numFmtId="0" fontId="27" fillId="11" borderId="51" xfId="1" applyFont="1" applyFill="1" applyBorder="1" applyAlignment="1">
      <alignment horizontal="center"/>
    </xf>
    <xf numFmtId="0" fontId="27" fillId="11" borderId="51" xfId="1" applyFont="1" applyFill="1" applyBorder="1"/>
    <xf numFmtId="0" fontId="27" fillId="10" borderId="51" xfId="1" applyFont="1" applyFill="1" applyBorder="1" applyAlignment="1">
      <alignment horizontal="center"/>
    </xf>
    <xf numFmtId="0" fontId="28" fillId="10" borderId="46" xfId="1" applyFont="1" applyFill="1" applyBorder="1"/>
    <xf numFmtId="0" fontId="27" fillId="10" borderId="0" xfId="1" applyFont="1" applyFill="1" applyAlignment="1">
      <alignment horizontal="center"/>
    </xf>
    <xf numFmtId="0" fontId="27" fillId="10" borderId="46" xfId="1" applyFont="1" applyFill="1" applyBorder="1" applyAlignment="1">
      <alignment horizontal="center"/>
    </xf>
    <xf numFmtId="0" fontId="27" fillId="10" borderId="18" xfId="1" applyFont="1" applyFill="1" applyBorder="1" applyAlignment="1">
      <alignment horizontal="center"/>
    </xf>
    <xf numFmtId="0" fontId="27" fillId="10" borderId="49" xfId="1" applyFont="1" applyFill="1" applyBorder="1" applyAlignment="1">
      <alignment horizontal="center"/>
    </xf>
    <xf numFmtId="0" fontId="27" fillId="10" borderId="12" xfId="1" applyFont="1" applyFill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34" fillId="9" borderId="63" xfId="1" applyFont="1" applyFill="1" applyBorder="1" applyAlignment="1">
      <alignment horizontal="center" vertical="top" wrapText="1"/>
    </xf>
    <xf numFmtId="0" fontId="35" fillId="9" borderId="62" xfId="1" applyFont="1" applyFill="1" applyBorder="1" applyAlignment="1">
      <alignment horizontal="justify" vertical="top" wrapText="1"/>
    </xf>
    <xf numFmtId="0" fontId="36" fillId="9" borderId="63" xfId="1" applyFont="1" applyFill="1" applyBorder="1" applyAlignment="1">
      <alignment horizontal="center" vertical="top" wrapText="1"/>
    </xf>
    <xf numFmtId="0" fontId="36" fillId="12" borderId="63" xfId="1" applyFont="1" applyFill="1" applyBorder="1" applyAlignment="1">
      <alignment horizontal="center" vertical="top" wrapText="1"/>
    </xf>
    <xf numFmtId="165" fontId="19" fillId="0" borderId="4" xfId="4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  <xf numFmtId="0" fontId="31" fillId="7" borderId="0" xfId="1" quotePrefix="1" applyFont="1" applyFill="1" applyAlignment="1">
      <alignment horizontal="center"/>
    </xf>
    <xf numFmtId="0" fontId="31" fillId="0" borderId="0" xfId="1" quotePrefix="1" applyFont="1" applyAlignment="1">
      <alignment horizontal="center"/>
    </xf>
    <xf numFmtId="9" fontId="30" fillId="0" borderId="29" xfId="2" applyFont="1" applyBorder="1" applyAlignment="1" applyProtection="1">
      <alignment vertical="center"/>
    </xf>
    <xf numFmtId="9" fontId="30" fillId="0" borderId="27" xfId="2" applyFont="1" applyBorder="1" applyAlignment="1" applyProtection="1">
      <alignment vertical="center"/>
    </xf>
    <xf numFmtId="0" fontId="30" fillId="0" borderId="48" xfId="1" applyFont="1" applyBorder="1" applyAlignment="1">
      <alignment horizontal="left"/>
    </xf>
    <xf numFmtId="0" fontId="30" fillId="0" borderId="11" xfId="1" applyFont="1" applyBorder="1" applyAlignment="1">
      <alignment horizontal="left"/>
    </xf>
    <xf numFmtId="0" fontId="30" fillId="0" borderId="26" xfId="1" applyFont="1" applyBorder="1" applyAlignment="1">
      <alignment horizontal="left"/>
    </xf>
    <xf numFmtId="0" fontId="30" fillId="0" borderId="38" xfId="1" applyFont="1" applyBorder="1" applyAlignment="1">
      <alignment horizontal="left"/>
    </xf>
    <xf numFmtId="0" fontId="30" fillId="0" borderId="0" xfId="1" applyFont="1" applyAlignment="1">
      <alignment horizontal="left"/>
    </xf>
    <xf numFmtId="0" fontId="30" fillId="0" borderId="49" xfId="1" applyFont="1" applyBorder="1" applyAlignment="1">
      <alignment horizontal="left"/>
    </xf>
    <xf numFmtId="0" fontId="30" fillId="0" borderId="23" xfId="1" applyFont="1" applyBorder="1" applyAlignment="1">
      <alignment horizontal="center" vertical="center" wrapText="1"/>
    </xf>
    <xf numFmtId="0" fontId="30" fillId="0" borderId="25" xfId="1" applyFont="1" applyBorder="1" applyAlignment="1">
      <alignment horizontal="center" vertical="center" wrapText="1"/>
    </xf>
    <xf numFmtId="9" fontId="30" fillId="0" borderId="23" xfId="2" applyFont="1" applyBorder="1" applyAlignment="1" applyProtection="1">
      <alignment vertical="center"/>
    </xf>
    <xf numFmtId="9" fontId="30" fillId="0" borderId="25" xfId="2" applyFont="1" applyBorder="1" applyAlignment="1" applyProtection="1">
      <alignment vertical="center"/>
    </xf>
    <xf numFmtId="166" fontId="30" fillId="0" borderId="29" xfId="1" applyNumberFormat="1" applyFont="1" applyBorder="1" applyAlignment="1">
      <alignment vertical="center"/>
    </xf>
    <xf numFmtId="166" fontId="30" fillId="0" borderId="27" xfId="1" applyNumberFormat="1" applyFont="1" applyBorder="1" applyAlignment="1">
      <alignment vertical="center"/>
    </xf>
    <xf numFmtId="0" fontId="30" fillId="0" borderId="43" xfId="1" applyFont="1" applyBorder="1" applyAlignment="1">
      <alignment horizontal="left"/>
    </xf>
    <xf numFmtId="0" fontId="30" fillId="0" borderId="44" xfId="1" applyFont="1" applyBorder="1" applyAlignment="1">
      <alignment horizontal="left"/>
    </xf>
    <xf numFmtId="0" fontId="30" fillId="0" borderId="12" xfId="1" applyFont="1" applyBorder="1" applyAlignment="1">
      <alignment horizontal="left"/>
    </xf>
    <xf numFmtId="9" fontId="30" fillId="0" borderId="23" xfId="7" applyFont="1" applyBorder="1" applyAlignment="1" applyProtection="1">
      <alignment vertical="center"/>
    </xf>
    <xf numFmtId="9" fontId="30" fillId="0" borderId="25" xfId="7" applyFont="1" applyBorder="1" applyAlignment="1" applyProtection="1">
      <alignment vertical="center"/>
    </xf>
    <xf numFmtId="9" fontId="30" fillId="0" borderId="29" xfId="7" applyFont="1" applyBorder="1" applyAlignment="1" applyProtection="1">
      <alignment vertical="center"/>
    </xf>
    <xf numFmtId="9" fontId="30" fillId="0" borderId="27" xfId="7" applyFont="1" applyBorder="1" applyAlignment="1" applyProtection="1">
      <alignment vertical="center"/>
    </xf>
    <xf numFmtId="166" fontId="30" fillId="0" borderId="23" xfId="1" applyNumberFormat="1" applyFont="1" applyBorder="1" applyAlignment="1">
      <alignment vertical="center"/>
    </xf>
    <xf numFmtId="166" fontId="30" fillId="0" borderId="25" xfId="1" applyNumberFormat="1" applyFont="1" applyBorder="1" applyAlignment="1">
      <alignment vertical="center"/>
    </xf>
    <xf numFmtId="0" fontId="30" fillId="0" borderId="53" xfId="1" applyFont="1" applyBorder="1" applyAlignment="1">
      <alignment horizontal="left"/>
    </xf>
    <xf numFmtId="0" fontId="30" fillId="0" borderId="54" xfId="1" applyFont="1" applyBorder="1" applyAlignment="1">
      <alignment horizontal="left"/>
    </xf>
    <xf numFmtId="0" fontId="30" fillId="0" borderId="37" xfId="1" applyFont="1" applyBorder="1" applyAlignment="1">
      <alignment horizontal="left"/>
    </xf>
    <xf numFmtId="0" fontId="30" fillId="0" borderId="50" xfId="1" applyFont="1" applyBorder="1" applyAlignment="1">
      <alignment horizontal="left"/>
    </xf>
    <xf numFmtId="0" fontId="30" fillId="0" borderId="51" xfId="1" applyFont="1" applyBorder="1" applyAlignment="1">
      <alignment horizontal="left"/>
    </xf>
    <xf numFmtId="0" fontId="30" fillId="0" borderId="18" xfId="1" applyFont="1" applyBorder="1" applyAlignment="1">
      <alignment horizontal="left"/>
    </xf>
    <xf numFmtId="0" fontId="30" fillId="0" borderId="48" xfId="1" applyFont="1" applyBorder="1" applyAlignment="1">
      <alignment horizontal="left" wrapText="1"/>
    </xf>
    <xf numFmtId="0" fontId="30" fillId="0" borderId="11" xfId="1" applyFont="1" applyBorder="1" applyAlignment="1">
      <alignment horizontal="left" wrapText="1"/>
    </xf>
    <xf numFmtId="0" fontId="30" fillId="0" borderId="26" xfId="1" applyFont="1" applyBorder="1" applyAlignment="1">
      <alignment horizontal="left" wrapText="1"/>
    </xf>
    <xf numFmtId="0" fontId="30" fillId="0" borderId="43" xfId="1" applyFont="1" applyBorder="1" applyAlignment="1">
      <alignment horizontal="left" wrapText="1"/>
    </xf>
    <xf numFmtId="0" fontId="30" fillId="0" borderId="44" xfId="1" applyFont="1" applyBorder="1" applyAlignment="1">
      <alignment horizontal="left" wrapText="1"/>
    </xf>
    <xf numFmtId="0" fontId="30" fillId="0" borderId="12" xfId="1" applyFont="1" applyBorder="1" applyAlignment="1">
      <alignment horizontal="left" wrapText="1"/>
    </xf>
    <xf numFmtId="0" fontId="27" fillId="0" borderId="56" xfId="1" applyFont="1" applyBorder="1" applyAlignment="1">
      <alignment horizontal="center"/>
    </xf>
    <xf numFmtId="0" fontId="27" fillId="0" borderId="18" xfId="1" applyFont="1" applyBorder="1" applyAlignment="1">
      <alignment horizontal="center"/>
    </xf>
    <xf numFmtId="0" fontId="27" fillId="10" borderId="23" xfId="1" applyFont="1" applyFill="1" applyBorder="1" applyAlignment="1">
      <alignment horizontal="left" vertical="center"/>
    </xf>
    <xf numFmtId="0" fontId="27" fillId="10" borderId="46" xfId="1" applyFont="1" applyFill="1" applyBorder="1" applyAlignment="1">
      <alignment horizontal="left" vertical="center"/>
    </xf>
    <xf numFmtId="0" fontId="27" fillId="11" borderId="56" xfId="1" applyFont="1" applyFill="1" applyBorder="1" applyAlignment="1">
      <alignment horizontal="center"/>
    </xf>
    <xf numFmtId="0" fontId="27" fillId="11" borderId="18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9" fontId="12" fillId="0" borderId="24" xfId="1" applyNumberFormat="1" applyFont="1" applyBorder="1" applyAlignment="1">
      <alignment horizontal="center" vertical="center" wrapText="1"/>
    </xf>
    <xf numFmtId="9" fontId="12" fillId="0" borderId="9" xfId="1" applyNumberFormat="1" applyFont="1" applyBorder="1" applyAlignment="1">
      <alignment horizontal="center" vertical="center" wrapText="1"/>
    </xf>
    <xf numFmtId="9" fontId="12" fillId="0" borderId="6" xfId="1" applyNumberFormat="1" applyFont="1" applyBorder="1" applyAlignment="1">
      <alignment horizontal="center" vertical="center" wrapText="1"/>
    </xf>
    <xf numFmtId="0" fontId="9" fillId="10" borderId="0" xfId="1" applyFont="1" applyFill="1" applyAlignment="1">
      <alignment horizontal="center" vertical="center"/>
    </xf>
    <xf numFmtId="0" fontId="34" fillId="9" borderId="58" xfId="1" applyFont="1" applyFill="1" applyBorder="1" applyAlignment="1">
      <alignment horizontal="center" vertical="top" wrapText="1"/>
    </xf>
    <xf numFmtId="0" fontId="34" fillId="9" borderId="59" xfId="1" applyFont="1" applyFill="1" applyBorder="1" applyAlignment="1">
      <alignment horizontal="center" vertical="top" wrapText="1"/>
    </xf>
    <xf numFmtId="0" fontId="34" fillId="9" borderId="60" xfId="1" applyFont="1" applyFill="1" applyBorder="1" applyAlignment="1">
      <alignment horizontal="center" vertical="top" wrapText="1"/>
    </xf>
    <xf numFmtId="0" fontId="34" fillId="9" borderId="61" xfId="1" applyFont="1" applyFill="1" applyBorder="1" applyAlignment="1">
      <alignment horizontal="center" vertical="top" wrapText="1"/>
    </xf>
    <xf numFmtId="0" fontId="34" fillId="9" borderId="62" xfId="1" applyFont="1" applyFill="1" applyBorder="1" applyAlignment="1">
      <alignment horizontal="center" vertical="top" wrapText="1"/>
    </xf>
  </cellXfs>
  <cellStyles count="8">
    <cellStyle name="Dziesiętny" xfId="4" builtinId="3"/>
    <cellStyle name="Dziesiętny 2" xfId="3" xr:uid="{00000000-0005-0000-0000-000001000000}"/>
    <cellStyle name="Normalny" xfId="0" builtinId="0"/>
    <cellStyle name="Normalny 2" xfId="1" xr:uid="{00000000-0005-0000-0000-000003000000}"/>
    <cellStyle name="Normalny 2 2" xfId="6" xr:uid="{00000000-0005-0000-0000-000004000000}"/>
    <cellStyle name="Normalny 3" xfId="5" xr:uid="{00000000-0005-0000-0000-000005000000}"/>
    <cellStyle name="Procentowy" xfId="7" builtinId="5"/>
    <cellStyle name="Procentowy 2" xfId="2" xr:uid="{00000000-0005-0000-0000-000007000000}"/>
  </cellStyles>
  <dxfs count="5">
    <dxf>
      <font>
        <color theme="4" tint="0.79998168889431442"/>
      </font>
    </dxf>
    <dxf>
      <font>
        <b/>
        <i val="0"/>
        <u val="none"/>
        <color theme="0"/>
      </font>
      <fill>
        <patternFill>
          <bgColor rgb="FFFF0000"/>
        </patternFill>
      </fill>
    </dxf>
    <dxf>
      <font>
        <b/>
        <i val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5" dropStyle="combo" dx="22" fmlaLink="$G$4" fmlaRange="$C$3:$C$27" noThreeD="1" sel="1" val="0"/>
</file>

<file path=xl/ctrlProps/ctrlProp10.xml><?xml version="1.0" encoding="utf-8"?>
<formControlPr xmlns="http://schemas.microsoft.com/office/spreadsheetml/2009/9/main" objectType="Drop" dropLines="15" dropStyle="combo" dx="22" fmlaLink="$G$13" fmlaRange="$C$3:$C$27" noThreeD="1" sel="1" val="0"/>
</file>

<file path=xl/ctrlProps/ctrlProp11.xml><?xml version="1.0" encoding="utf-8"?>
<formControlPr xmlns="http://schemas.microsoft.com/office/spreadsheetml/2009/9/main" objectType="Drop" dropLines="15" dropStyle="combo" dx="22" fmlaLink="$G$14" fmlaRange="$C$3:$C$27" noThreeD="1" sel="1" val="0"/>
</file>

<file path=xl/ctrlProps/ctrlProp12.xml><?xml version="1.0" encoding="utf-8"?>
<formControlPr xmlns="http://schemas.microsoft.com/office/spreadsheetml/2009/9/main" objectType="Drop" dropLines="15" dropStyle="combo" dx="22" fmlaLink="$G$15" fmlaRange="$C$3:$C$27" noThreeD="1" sel="1" val="0"/>
</file>

<file path=xl/ctrlProps/ctrlProp13.xml><?xml version="1.0" encoding="utf-8"?>
<formControlPr xmlns="http://schemas.microsoft.com/office/spreadsheetml/2009/9/main" objectType="Drop" dropLines="15" dropStyle="combo" dx="22" fmlaLink="$G$16" fmlaRange="$C$3:$C$27" noThreeD="1" sel="1" val="0"/>
</file>

<file path=xl/ctrlProps/ctrlProp14.xml><?xml version="1.0" encoding="utf-8"?>
<formControlPr xmlns="http://schemas.microsoft.com/office/spreadsheetml/2009/9/main" objectType="Drop" dropLines="15" dropStyle="combo" dx="22" fmlaLink="$G$17" fmlaRange="$C$3:$C$27" noThreeD="1" sel="1" val="0"/>
</file>

<file path=xl/ctrlProps/ctrlProp2.xml><?xml version="1.0" encoding="utf-8"?>
<formControlPr xmlns="http://schemas.microsoft.com/office/spreadsheetml/2009/9/main" objectType="Drop" dropLines="15" dropStyle="combo" dx="22" fmlaLink="$G$5" fmlaRange="$C$3:$C$27" noThreeD="1" sel="1" val="0"/>
</file>

<file path=xl/ctrlProps/ctrlProp3.xml><?xml version="1.0" encoding="utf-8"?>
<formControlPr xmlns="http://schemas.microsoft.com/office/spreadsheetml/2009/9/main" objectType="Drop" dropLines="15" dropStyle="combo" dx="22" fmlaLink="$G$6" fmlaRange="$C$3:$C$27" noThreeD="1" sel="1" val="0"/>
</file>

<file path=xl/ctrlProps/ctrlProp4.xml><?xml version="1.0" encoding="utf-8"?>
<formControlPr xmlns="http://schemas.microsoft.com/office/spreadsheetml/2009/9/main" objectType="Drop" dropLines="15" dropStyle="combo" dx="22" fmlaLink="$G$7" fmlaRange="$C$3:$C$27" noThreeD="1" sel="1" val="0"/>
</file>

<file path=xl/ctrlProps/ctrlProp5.xml><?xml version="1.0" encoding="utf-8"?>
<formControlPr xmlns="http://schemas.microsoft.com/office/spreadsheetml/2009/9/main" objectType="Drop" dropLines="15" dropStyle="combo" dx="22" fmlaLink="$G$8" fmlaRange="$C$3:$C$27" noThreeD="1" sel="1" val="2"/>
</file>

<file path=xl/ctrlProps/ctrlProp6.xml><?xml version="1.0" encoding="utf-8"?>
<formControlPr xmlns="http://schemas.microsoft.com/office/spreadsheetml/2009/9/main" objectType="Drop" dropLines="15" dropStyle="combo" dx="22" fmlaLink="$G$9" fmlaRange="$C$3:$C$27" noThreeD="1" sel="1" val="0"/>
</file>

<file path=xl/ctrlProps/ctrlProp7.xml><?xml version="1.0" encoding="utf-8"?>
<formControlPr xmlns="http://schemas.microsoft.com/office/spreadsheetml/2009/9/main" objectType="Drop" dropLines="15" dropStyle="combo" dx="22" fmlaLink="$G$10" fmlaRange="$C$3:$C$27" noThreeD="1" sel="1" val="0"/>
</file>

<file path=xl/ctrlProps/ctrlProp8.xml><?xml version="1.0" encoding="utf-8"?>
<formControlPr xmlns="http://schemas.microsoft.com/office/spreadsheetml/2009/9/main" objectType="Drop" dropLines="15" dropStyle="combo" dx="22" fmlaLink="$G$11" fmlaRange="$C$3:$C$27" noThreeD="1" sel="1" val="0"/>
</file>

<file path=xl/ctrlProps/ctrlProp9.xml><?xml version="1.0" encoding="utf-8"?>
<formControlPr xmlns="http://schemas.microsoft.com/office/spreadsheetml/2009/9/main" objectType="Drop" dropLines="15" dropStyle="combo" dx="22" fmlaLink="$G$12" fmlaRange="$C$3:$C$27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3</xdr:row>
          <xdr:rowOff>19050</xdr:rowOff>
        </xdr:from>
        <xdr:to>
          <xdr:col>7</xdr:col>
          <xdr:colOff>123825</xdr:colOff>
          <xdr:row>3</xdr:row>
          <xdr:rowOff>285750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4</xdr:row>
          <xdr:rowOff>19050</xdr:rowOff>
        </xdr:from>
        <xdr:to>
          <xdr:col>7</xdr:col>
          <xdr:colOff>123825</xdr:colOff>
          <xdr:row>4</xdr:row>
          <xdr:rowOff>285750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5</xdr:row>
          <xdr:rowOff>19050</xdr:rowOff>
        </xdr:from>
        <xdr:to>
          <xdr:col>7</xdr:col>
          <xdr:colOff>123825</xdr:colOff>
          <xdr:row>5</xdr:row>
          <xdr:rowOff>285750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6</xdr:row>
          <xdr:rowOff>19050</xdr:rowOff>
        </xdr:from>
        <xdr:to>
          <xdr:col>7</xdr:col>
          <xdr:colOff>123825</xdr:colOff>
          <xdr:row>6</xdr:row>
          <xdr:rowOff>285750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7</xdr:row>
          <xdr:rowOff>19050</xdr:rowOff>
        </xdr:from>
        <xdr:to>
          <xdr:col>7</xdr:col>
          <xdr:colOff>123825</xdr:colOff>
          <xdr:row>7</xdr:row>
          <xdr:rowOff>285750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8</xdr:row>
          <xdr:rowOff>19050</xdr:rowOff>
        </xdr:from>
        <xdr:to>
          <xdr:col>7</xdr:col>
          <xdr:colOff>123825</xdr:colOff>
          <xdr:row>8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9</xdr:row>
          <xdr:rowOff>19050</xdr:rowOff>
        </xdr:from>
        <xdr:to>
          <xdr:col>7</xdr:col>
          <xdr:colOff>123825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10</xdr:row>
          <xdr:rowOff>19050</xdr:rowOff>
        </xdr:from>
        <xdr:to>
          <xdr:col>7</xdr:col>
          <xdr:colOff>123825</xdr:colOff>
          <xdr:row>10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11</xdr:row>
          <xdr:rowOff>19050</xdr:rowOff>
        </xdr:from>
        <xdr:to>
          <xdr:col>7</xdr:col>
          <xdr:colOff>123825</xdr:colOff>
          <xdr:row>11</xdr:row>
          <xdr:rowOff>285750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12</xdr:row>
          <xdr:rowOff>19050</xdr:rowOff>
        </xdr:from>
        <xdr:to>
          <xdr:col>7</xdr:col>
          <xdr:colOff>123825</xdr:colOff>
          <xdr:row>12</xdr:row>
          <xdr:rowOff>285750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13</xdr:row>
          <xdr:rowOff>19050</xdr:rowOff>
        </xdr:from>
        <xdr:to>
          <xdr:col>7</xdr:col>
          <xdr:colOff>123825</xdr:colOff>
          <xdr:row>13</xdr:row>
          <xdr:rowOff>285750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14</xdr:row>
          <xdr:rowOff>19050</xdr:rowOff>
        </xdr:from>
        <xdr:to>
          <xdr:col>7</xdr:col>
          <xdr:colOff>123825</xdr:colOff>
          <xdr:row>14</xdr:row>
          <xdr:rowOff>285750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15</xdr:row>
          <xdr:rowOff>19050</xdr:rowOff>
        </xdr:from>
        <xdr:to>
          <xdr:col>7</xdr:col>
          <xdr:colOff>123825</xdr:colOff>
          <xdr:row>15</xdr:row>
          <xdr:rowOff>285750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16</xdr:row>
          <xdr:rowOff>19050</xdr:rowOff>
        </xdr:from>
        <xdr:to>
          <xdr:col>7</xdr:col>
          <xdr:colOff>123825</xdr:colOff>
          <xdr:row>16</xdr:row>
          <xdr:rowOff>285750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3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0"/>
  <sheetViews>
    <sheetView tabSelected="1" zoomScaleNormal="100" workbookViewId="0">
      <selection activeCell="Y12" sqref="Y12"/>
    </sheetView>
  </sheetViews>
  <sheetFormatPr defaultRowHeight="14.25"/>
  <cols>
    <col min="1" max="1" width="59.625" customWidth="1"/>
    <col min="2" max="11" width="10.875" customWidth="1"/>
    <col min="23" max="23" width="37.25" customWidth="1"/>
    <col min="24" max="26" width="9.25" bestFit="1" customWidth="1"/>
    <col min="27" max="27" width="9.625" bestFit="1" customWidth="1"/>
    <col min="28" max="34" width="9.125" bestFit="1" customWidth="1"/>
  </cols>
  <sheetData>
    <row r="1" spans="1:34" ht="18.75" thickBot="1">
      <c r="A1" s="40" t="s">
        <v>7</v>
      </c>
      <c r="B1" s="41"/>
      <c r="C1" s="42"/>
      <c r="D1" s="42" t="s">
        <v>9</v>
      </c>
      <c r="E1" s="43"/>
      <c r="F1" s="44"/>
      <c r="G1" s="45"/>
      <c r="H1" s="46" t="s">
        <v>10</v>
      </c>
      <c r="I1" s="46"/>
      <c r="J1" s="45"/>
      <c r="K1" s="45"/>
      <c r="L1" s="47"/>
      <c r="W1" s="280" t="s">
        <v>40</v>
      </c>
      <c r="X1" s="280"/>
      <c r="Y1" s="280"/>
      <c r="Z1" s="280"/>
      <c r="AA1" s="280"/>
      <c r="AB1" s="280"/>
      <c r="AC1" s="280"/>
      <c r="AD1" s="280"/>
      <c r="AE1" s="280"/>
      <c r="AF1" s="280"/>
      <c r="AG1" s="280"/>
    </row>
    <row r="2" spans="1:34" ht="18.75" thickBot="1">
      <c r="A2" s="48" t="s">
        <v>11</v>
      </c>
      <c r="B2" s="49"/>
      <c r="C2" s="50"/>
      <c r="D2" s="50"/>
      <c r="E2" s="51"/>
      <c r="F2" s="52"/>
      <c r="G2" s="53"/>
      <c r="H2" s="54"/>
      <c r="I2" s="53"/>
      <c r="J2" s="54"/>
      <c r="K2" s="53"/>
      <c r="L2" s="54"/>
      <c r="W2" s="189"/>
      <c r="X2" s="281" t="s">
        <v>16</v>
      </c>
      <c r="Y2" s="281"/>
      <c r="Z2" s="281"/>
      <c r="AA2" s="281"/>
      <c r="AB2" s="282" t="s">
        <v>33</v>
      </c>
      <c r="AC2" s="282"/>
      <c r="AD2" s="282"/>
      <c r="AE2" s="282"/>
      <c r="AF2" s="282"/>
      <c r="AG2" s="282"/>
      <c r="AH2" s="282"/>
    </row>
    <row r="3" spans="1:34" ht="36.75" thickBot="1">
      <c r="A3" s="55" t="s">
        <v>8</v>
      </c>
      <c r="B3" s="56">
        <v>2021</v>
      </c>
      <c r="C3" s="56">
        <v>2022</v>
      </c>
      <c r="D3" s="56">
        <v>2023</v>
      </c>
      <c r="E3" s="57" t="s">
        <v>58</v>
      </c>
      <c r="F3" s="58">
        <v>2024</v>
      </c>
      <c r="G3" s="58">
        <v>2025</v>
      </c>
      <c r="H3" s="58">
        <v>2026</v>
      </c>
      <c r="I3" s="58">
        <v>2027</v>
      </c>
      <c r="J3" s="58">
        <v>2028</v>
      </c>
      <c r="K3" s="58">
        <v>2029</v>
      </c>
      <c r="L3" s="58">
        <v>2030</v>
      </c>
      <c r="W3" s="190" t="s">
        <v>17</v>
      </c>
      <c r="X3" s="191">
        <f>B3</f>
        <v>2021</v>
      </c>
      <c r="Y3" s="191">
        <f t="shared" ref="Y3:Z3" si="0">C3</f>
        <v>2022</v>
      </c>
      <c r="Z3" s="191">
        <f t="shared" si="0"/>
        <v>2023</v>
      </c>
      <c r="AA3" s="191" t="str">
        <f t="shared" ref="AA3" si="1">E3</f>
        <v>Okres bieżący</v>
      </c>
      <c r="AB3" s="192">
        <f t="shared" ref="AB3" si="2">F3</f>
        <v>2024</v>
      </c>
      <c r="AC3" s="192">
        <f t="shared" ref="AC3" si="3">G3</f>
        <v>2025</v>
      </c>
      <c r="AD3" s="192">
        <f t="shared" ref="AD3" si="4">H3</f>
        <v>2026</v>
      </c>
      <c r="AE3" s="192">
        <f t="shared" ref="AE3" si="5">I3</f>
        <v>2027</v>
      </c>
      <c r="AF3" s="192">
        <f t="shared" ref="AF3" si="6">J3</f>
        <v>2028</v>
      </c>
      <c r="AG3" s="192">
        <f t="shared" ref="AG3:AH3" si="7">K3</f>
        <v>2029</v>
      </c>
      <c r="AH3" s="192">
        <f t="shared" si="7"/>
        <v>2030</v>
      </c>
    </row>
    <row r="4" spans="1:34" ht="36.75" thickBot="1">
      <c r="A4" s="59" t="s">
        <v>36</v>
      </c>
      <c r="B4" s="60">
        <f>SUM(B5:B7)</f>
        <v>0</v>
      </c>
      <c r="C4" s="61">
        <f t="shared" ref="C4:E4" si="8">SUM(C5:C7)</f>
        <v>0</v>
      </c>
      <c r="D4" s="61">
        <f t="shared" si="8"/>
        <v>0</v>
      </c>
      <c r="E4" s="61">
        <f t="shared" si="8"/>
        <v>0</v>
      </c>
      <c r="F4" s="62">
        <f>SUM(F5:F7)</f>
        <v>0</v>
      </c>
      <c r="G4" s="63">
        <f t="shared" ref="G4:L4" si="9">SUM(G5:G7)</f>
        <v>0</v>
      </c>
      <c r="H4" s="63">
        <f t="shared" si="9"/>
        <v>0</v>
      </c>
      <c r="I4" s="63">
        <f t="shared" si="9"/>
        <v>0</v>
      </c>
      <c r="J4" s="63">
        <f t="shared" si="9"/>
        <v>0</v>
      </c>
      <c r="K4" s="63">
        <f t="shared" si="9"/>
        <v>0</v>
      </c>
      <c r="L4" s="63">
        <f t="shared" si="9"/>
        <v>0</v>
      </c>
      <c r="W4" s="193" t="s">
        <v>96</v>
      </c>
      <c r="X4" s="194">
        <f>B5</f>
        <v>0</v>
      </c>
      <c r="Y4" s="194">
        <f t="shared" ref="Y4:AH5" si="10">C5</f>
        <v>0</v>
      </c>
      <c r="Z4" s="194">
        <f t="shared" si="10"/>
        <v>0</v>
      </c>
      <c r="AA4" s="194">
        <f t="shared" si="10"/>
        <v>0</v>
      </c>
      <c r="AB4" s="195">
        <f t="shared" si="10"/>
        <v>0</v>
      </c>
      <c r="AC4" s="195">
        <f t="shared" si="10"/>
        <v>0</v>
      </c>
      <c r="AD4" s="195">
        <f t="shared" si="10"/>
        <v>0</v>
      </c>
      <c r="AE4" s="195">
        <f t="shared" si="10"/>
        <v>0</v>
      </c>
      <c r="AF4" s="195">
        <f t="shared" si="10"/>
        <v>0</v>
      </c>
      <c r="AG4" s="195">
        <f t="shared" si="10"/>
        <v>0</v>
      </c>
      <c r="AH4" s="195">
        <f t="shared" si="10"/>
        <v>0</v>
      </c>
    </row>
    <row r="5" spans="1:34" ht="18">
      <c r="A5" s="64" t="s">
        <v>37</v>
      </c>
      <c r="B5" s="65"/>
      <c r="C5" s="66"/>
      <c r="D5" s="67"/>
      <c r="E5" s="67"/>
      <c r="F5" s="68"/>
      <c r="G5" s="66"/>
      <c r="H5" s="66"/>
      <c r="I5" s="66"/>
      <c r="J5" s="66"/>
      <c r="K5" s="66"/>
      <c r="L5" s="67"/>
      <c r="W5" s="196" t="s">
        <v>97</v>
      </c>
      <c r="X5" s="194">
        <f>B6</f>
        <v>0</v>
      </c>
      <c r="Y5" s="194">
        <f t="shared" si="10"/>
        <v>0</v>
      </c>
      <c r="Z5" s="194">
        <f t="shared" si="10"/>
        <v>0</v>
      </c>
      <c r="AA5" s="194">
        <f t="shared" si="10"/>
        <v>0</v>
      </c>
      <c r="AB5" s="195">
        <f t="shared" si="10"/>
        <v>0</v>
      </c>
      <c r="AC5" s="195">
        <f t="shared" si="10"/>
        <v>0</v>
      </c>
      <c r="AD5" s="195">
        <f t="shared" si="10"/>
        <v>0</v>
      </c>
      <c r="AE5" s="195">
        <f t="shared" si="10"/>
        <v>0</v>
      </c>
      <c r="AF5" s="195">
        <f t="shared" si="10"/>
        <v>0</v>
      </c>
      <c r="AG5" s="195">
        <f t="shared" si="10"/>
        <v>0</v>
      </c>
      <c r="AH5" s="195">
        <f t="shared" si="10"/>
        <v>0</v>
      </c>
    </row>
    <row r="6" spans="1:34" ht="18">
      <c r="A6" s="69" t="s">
        <v>38</v>
      </c>
      <c r="B6" s="70"/>
      <c r="C6" s="71"/>
      <c r="D6" s="72"/>
      <c r="E6" s="72"/>
      <c r="F6" s="73"/>
      <c r="G6" s="71"/>
      <c r="H6" s="71"/>
      <c r="I6" s="71"/>
      <c r="J6" s="71"/>
      <c r="K6" s="71"/>
      <c r="L6" s="72"/>
      <c r="W6" s="196" t="s">
        <v>18</v>
      </c>
      <c r="X6" s="194">
        <f>(B6-B16)</f>
        <v>0</v>
      </c>
      <c r="Y6" s="194">
        <f t="shared" ref="Y6:AH6" si="11">(C6-C16)</f>
        <v>0</v>
      </c>
      <c r="Z6" s="194">
        <f t="shared" si="11"/>
        <v>0</v>
      </c>
      <c r="AA6" s="194">
        <f t="shared" si="11"/>
        <v>0</v>
      </c>
      <c r="AB6" s="195">
        <f t="shared" si="11"/>
        <v>0</v>
      </c>
      <c r="AC6" s="195">
        <f t="shared" si="11"/>
        <v>0</v>
      </c>
      <c r="AD6" s="195">
        <f t="shared" si="11"/>
        <v>0</v>
      </c>
      <c r="AE6" s="195">
        <f t="shared" si="11"/>
        <v>0</v>
      </c>
      <c r="AF6" s="195">
        <f t="shared" si="11"/>
        <v>0</v>
      </c>
      <c r="AG6" s="195">
        <f t="shared" si="11"/>
        <v>0</v>
      </c>
      <c r="AH6" s="195">
        <f t="shared" si="11"/>
        <v>0</v>
      </c>
    </row>
    <row r="7" spans="1:34" ht="18.75" thickBot="1">
      <c r="A7" s="74" t="s">
        <v>39</v>
      </c>
      <c r="B7" s="75"/>
      <c r="C7" s="76"/>
      <c r="D7" s="77"/>
      <c r="E7" s="77"/>
      <c r="F7" s="78"/>
      <c r="G7" s="76"/>
      <c r="H7" s="76"/>
      <c r="I7" s="76"/>
      <c r="J7" s="76"/>
      <c r="K7" s="76"/>
      <c r="L7" s="77"/>
      <c r="W7" s="197" t="s">
        <v>19</v>
      </c>
      <c r="X7" s="198">
        <f>IF(X5&gt;0,X6/X5,0)</f>
        <v>0</v>
      </c>
      <c r="Y7" s="198">
        <f t="shared" ref="Y7:AH7" si="12">IF(Y5&gt;0,Y6/Y5,0)</f>
        <v>0</v>
      </c>
      <c r="Z7" s="198">
        <f t="shared" si="12"/>
        <v>0</v>
      </c>
      <c r="AA7" s="198">
        <f t="shared" si="12"/>
        <v>0</v>
      </c>
      <c r="AB7" s="199">
        <f t="shared" si="12"/>
        <v>0</v>
      </c>
      <c r="AC7" s="199">
        <f t="shared" si="12"/>
        <v>0</v>
      </c>
      <c r="AD7" s="199">
        <f t="shared" si="12"/>
        <v>0</v>
      </c>
      <c r="AE7" s="199">
        <f t="shared" si="12"/>
        <v>0</v>
      </c>
      <c r="AF7" s="199">
        <f t="shared" si="12"/>
        <v>0</v>
      </c>
      <c r="AG7" s="199">
        <f t="shared" si="12"/>
        <v>0</v>
      </c>
      <c r="AH7" s="199">
        <f t="shared" si="12"/>
        <v>0</v>
      </c>
    </row>
    <row r="8" spans="1:34" ht="36.75" thickBot="1">
      <c r="A8" s="59" t="s">
        <v>41</v>
      </c>
      <c r="B8" s="60">
        <f>SUM(B9:B16)</f>
        <v>0</v>
      </c>
      <c r="C8" s="60">
        <f t="shared" ref="C8:L8" si="13">SUM(C9:C16)</f>
        <v>0</v>
      </c>
      <c r="D8" s="60">
        <f t="shared" si="13"/>
        <v>0</v>
      </c>
      <c r="E8" s="60">
        <f t="shared" si="13"/>
        <v>0</v>
      </c>
      <c r="F8" s="60">
        <f t="shared" si="13"/>
        <v>0</v>
      </c>
      <c r="G8" s="60">
        <f t="shared" si="13"/>
        <v>0</v>
      </c>
      <c r="H8" s="60">
        <f t="shared" si="13"/>
        <v>0</v>
      </c>
      <c r="I8" s="60">
        <f t="shared" si="13"/>
        <v>0</v>
      </c>
      <c r="J8" s="60">
        <f t="shared" si="13"/>
        <v>0</v>
      </c>
      <c r="K8" s="60">
        <f t="shared" si="13"/>
        <v>0</v>
      </c>
      <c r="L8" s="60">
        <f t="shared" si="13"/>
        <v>0</v>
      </c>
      <c r="W8" s="196" t="s">
        <v>34</v>
      </c>
      <c r="X8" s="200">
        <f>B7</f>
        <v>0</v>
      </c>
      <c r="Y8" s="200">
        <f t="shared" ref="Y8:AH8" si="14">C7</f>
        <v>0</v>
      </c>
      <c r="Z8" s="200">
        <f t="shared" si="14"/>
        <v>0</v>
      </c>
      <c r="AA8" s="200">
        <f t="shared" si="14"/>
        <v>0</v>
      </c>
      <c r="AB8" s="201">
        <f t="shared" si="14"/>
        <v>0</v>
      </c>
      <c r="AC8" s="201">
        <f t="shared" si="14"/>
        <v>0</v>
      </c>
      <c r="AD8" s="201">
        <f t="shared" si="14"/>
        <v>0</v>
      </c>
      <c r="AE8" s="201">
        <f t="shared" si="14"/>
        <v>0</v>
      </c>
      <c r="AF8" s="201">
        <f t="shared" si="14"/>
        <v>0</v>
      </c>
      <c r="AG8" s="201">
        <f t="shared" si="14"/>
        <v>0</v>
      </c>
      <c r="AH8" s="201">
        <f t="shared" si="14"/>
        <v>0</v>
      </c>
    </row>
    <row r="9" spans="1:34" ht="18">
      <c r="A9" s="64" t="s">
        <v>42</v>
      </c>
      <c r="B9" s="65"/>
      <c r="C9" s="66"/>
      <c r="D9" s="67"/>
      <c r="E9" s="67"/>
      <c r="F9" s="68"/>
      <c r="G9" s="66"/>
      <c r="H9" s="66"/>
      <c r="I9" s="66"/>
      <c r="J9" s="66"/>
      <c r="K9" s="66"/>
      <c r="L9" s="67"/>
      <c r="W9" s="202" t="s">
        <v>98</v>
      </c>
      <c r="X9" s="203">
        <f>X8+X5+X4</f>
        <v>0</v>
      </c>
      <c r="Y9" s="203">
        <f t="shared" ref="Y9:AH9" si="15">Y8+Y5+Y4</f>
        <v>0</v>
      </c>
      <c r="Z9" s="203">
        <f t="shared" si="15"/>
        <v>0</v>
      </c>
      <c r="AA9" s="203">
        <f t="shared" si="15"/>
        <v>0</v>
      </c>
      <c r="AB9" s="204">
        <f t="shared" si="15"/>
        <v>0</v>
      </c>
      <c r="AC9" s="204">
        <f t="shared" si="15"/>
        <v>0</v>
      </c>
      <c r="AD9" s="204">
        <f t="shared" si="15"/>
        <v>0</v>
      </c>
      <c r="AE9" s="204">
        <f t="shared" si="15"/>
        <v>0</v>
      </c>
      <c r="AF9" s="204">
        <f t="shared" si="15"/>
        <v>0</v>
      </c>
      <c r="AG9" s="204">
        <f t="shared" si="15"/>
        <v>0</v>
      </c>
      <c r="AH9" s="204">
        <f t="shared" si="15"/>
        <v>0</v>
      </c>
    </row>
    <row r="10" spans="1:34" ht="18">
      <c r="A10" s="69" t="s">
        <v>43</v>
      </c>
      <c r="B10" s="70"/>
      <c r="C10" s="71"/>
      <c r="D10" s="72"/>
      <c r="E10" s="72"/>
      <c r="F10" s="73"/>
      <c r="G10" s="71"/>
      <c r="H10" s="71"/>
      <c r="I10" s="71"/>
      <c r="J10" s="71"/>
      <c r="K10" s="71"/>
      <c r="L10" s="72"/>
      <c r="W10" s="193" t="s">
        <v>260</v>
      </c>
      <c r="X10" s="200">
        <f>B8-B16</f>
        <v>0</v>
      </c>
      <c r="Y10" s="200">
        <f t="shared" ref="Y10:AH10" si="16">C8-C16</f>
        <v>0</v>
      </c>
      <c r="Z10" s="200">
        <f t="shared" si="16"/>
        <v>0</v>
      </c>
      <c r="AA10" s="200">
        <f t="shared" si="16"/>
        <v>0</v>
      </c>
      <c r="AB10" s="201">
        <f t="shared" si="16"/>
        <v>0</v>
      </c>
      <c r="AC10" s="201">
        <f t="shared" si="16"/>
        <v>0</v>
      </c>
      <c r="AD10" s="201">
        <f t="shared" si="16"/>
        <v>0</v>
      </c>
      <c r="AE10" s="201">
        <f t="shared" si="16"/>
        <v>0</v>
      </c>
      <c r="AF10" s="201">
        <f t="shared" si="16"/>
        <v>0</v>
      </c>
      <c r="AG10" s="201">
        <f t="shared" si="16"/>
        <v>0</v>
      </c>
      <c r="AH10" s="201">
        <f t="shared" si="16"/>
        <v>0</v>
      </c>
    </row>
    <row r="11" spans="1:34" ht="18">
      <c r="A11" s="69" t="s">
        <v>44</v>
      </c>
      <c r="B11" s="70"/>
      <c r="C11" s="71"/>
      <c r="D11" s="72"/>
      <c r="E11" s="72"/>
      <c r="F11" s="73"/>
      <c r="G11" s="71"/>
      <c r="H11" s="71"/>
      <c r="I11" s="71"/>
      <c r="J11" s="71"/>
      <c r="K11" s="71"/>
      <c r="L11" s="72"/>
      <c r="W11" s="193" t="s">
        <v>35</v>
      </c>
      <c r="X11" s="203">
        <f>B29</f>
        <v>0</v>
      </c>
      <c r="Y11" s="203">
        <f t="shared" ref="Y11:AH11" si="17">C29</f>
        <v>0</v>
      </c>
      <c r="Z11" s="203">
        <f t="shared" si="17"/>
        <v>0</v>
      </c>
      <c r="AA11" s="203">
        <f t="shared" si="17"/>
        <v>0</v>
      </c>
      <c r="AB11" s="204">
        <f t="shared" si="17"/>
        <v>0</v>
      </c>
      <c r="AC11" s="204">
        <f t="shared" si="17"/>
        <v>0</v>
      </c>
      <c r="AD11" s="204">
        <f t="shared" si="17"/>
        <v>0</v>
      </c>
      <c r="AE11" s="204">
        <f t="shared" si="17"/>
        <v>0</v>
      </c>
      <c r="AF11" s="204">
        <f t="shared" si="17"/>
        <v>0</v>
      </c>
      <c r="AG11" s="204">
        <f t="shared" si="17"/>
        <v>0</v>
      </c>
      <c r="AH11" s="204">
        <f t="shared" si="17"/>
        <v>0</v>
      </c>
    </row>
    <row r="12" spans="1:34" ht="18">
      <c r="A12" s="69" t="s">
        <v>45</v>
      </c>
      <c r="B12" s="70"/>
      <c r="C12" s="71"/>
      <c r="D12" s="72"/>
      <c r="E12" s="72"/>
      <c r="F12" s="73"/>
      <c r="G12" s="71"/>
      <c r="H12" s="71"/>
      <c r="I12" s="71"/>
      <c r="J12" s="71"/>
      <c r="K12" s="71"/>
      <c r="L12" s="72"/>
      <c r="W12" s="197" t="s">
        <v>19</v>
      </c>
      <c r="X12" s="198">
        <f t="shared" ref="X12" si="18">IF(X9&gt;0,X11/X9,0)</f>
        <v>0</v>
      </c>
      <c r="Y12" s="198">
        <f t="shared" ref="Y12" si="19">IF(Y9&gt;0,Y11/Y9,0)</f>
        <v>0</v>
      </c>
      <c r="Z12" s="198">
        <f t="shared" ref="Z12" si="20">IF(Z9&gt;0,Z11/Z9,0)</f>
        <v>0</v>
      </c>
      <c r="AA12" s="198">
        <f t="shared" ref="AA12" si="21">IF(AA9&gt;0,AA11/AA9,0)</f>
        <v>0</v>
      </c>
      <c r="AB12" s="199">
        <f t="shared" ref="AB12" si="22">IF(AB9&gt;0,AB11/AB9,0)</f>
        <v>0</v>
      </c>
      <c r="AC12" s="199">
        <f t="shared" ref="AC12" si="23">IF(AC9&gt;0,AC11/AC9,0)</f>
        <v>0</v>
      </c>
      <c r="AD12" s="199">
        <f t="shared" ref="AD12" si="24">IF(AD9&gt;0,AD11/AD9,0)</f>
        <v>0</v>
      </c>
      <c r="AE12" s="199">
        <f t="shared" ref="AE12" si="25">IF(AE9&gt;0,AE11/AE9,0)</f>
        <v>0</v>
      </c>
      <c r="AF12" s="199">
        <f t="shared" ref="AF12" si="26">IF(AF9&gt;0,AF11/AF9,0)</f>
        <v>0</v>
      </c>
      <c r="AG12" s="199">
        <f t="shared" ref="AG12" si="27">IF(AG9&gt;0,AG11/AG9,0)</f>
        <v>0</v>
      </c>
      <c r="AH12" s="199">
        <f t="shared" ref="AH12" si="28">IF(AH9&gt;0,AH11/AH9,0)</f>
        <v>0</v>
      </c>
    </row>
    <row r="13" spans="1:34" ht="18">
      <c r="A13" s="69" t="s">
        <v>46</v>
      </c>
      <c r="B13" s="70"/>
      <c r="C13" s="71"/>
      <c r="D13" s="72"/>
      <c r="E13" s="72"/>
      <c r="F13" s="73"/>
      <c r="G13" s="71"/>
      <c r="H13" s="71"/>
      <c r="I13" s="71"/>
      <c r="J13" s="71"/>
      <c r="K13" s="71"/>
      <c r="L13" s="72"/>
      <c r="W13" s="193" t="s">
        <v>99</v>
      </c>
      <c r="X13" s="200">
        <f>B18-B21</f>
        <v>0</v>
      </c>
      <c r="Y13" s="200">
        <f t="shared" ref="Y13:AH13" si="29">C18-C21</f>
        <v>0</v>
      </c>
      <c r="Z13" s="200">
        <f t="shared" si="29"/>
        <v>0</v>
      </c>
      <c r="AA13" s="200">
        <f t="shared" si="29"/>
        <v>0</v>
      </c>
      <c r="AB13" s="201">
        <f t="shared" si="29"/>
        <v>0</v>
      </c>
      <c r="AC13" s="201">
        <f t="shared" si="29"/>
        <v>0</v>
      </c>
      <c r="AD13" s="201">
        <f t="shared" si="29"/>
        <v>0</v>
      </c>
      <c r="AE13" s="201">
        <f t="shared" si="29"/>
        <v>0</v>
      </c>
      <c r="AF13" s="201">
        <f t="shared" si="29"/>
        <v>0</v>
      </c>
      <c r="AG13" s="201">
        <f t="shared" si="29"/>
        <v>0</v>
      </c>
      <c r="AH13" s="201">
        <f t="shared" si="29"/>
        <v>0</v>
      </c>
    </row>
    <row r="14" spans="1:34" ht="18">
      <c r="A14" s="69" t="s">
        <v>47</v>
      </c>
      <c r="B14" s="70"/>
      <c r="C14" s="71"/>
      <c r="D14" s="72"/>
      <c r="E14" s="72"/>
      <c r="F14" s="73"/>
      <c r="G14" s="71"/>
      <c r="H14" s="71"/>
      <c r="I14" s="71"/>
      <c r="J14" s="71"/>
      <c r="K14" s="71"/>
      <c r="L14" s="72"/>
      <c r="W14" s="193" t="s">
        <v>100</v>
      </c>
      <c r="X14" s="200">
        <f>B23-B24</f>
        <v>0</v>
      </c>
      <c r="Y14" s="200">
        <f t="shared" ref="Y14:AH14" si="30">C23-C24</f>
        <v>0</v>
      </c>
      <c r="Z14" s="200">
        <f t="shared" si="30"/>
        <v>0</v>
      </c>
      <c r="AA14" s="200">
        <f t="shared" si="30"/>
        <v>0</v>
      </c>
      <c r="AB14" s="201">
        <f t="shared" si="30"/>
        <v>0</v>
      </c>
      <c r="AC14" s="201">
        <f t="shared" si="30"/>
        <v>0</v>
      </c>
      <c r="AD14" s="201">
        <f t="shared" si="30"/>
        <v>0</v>
      </c>
      <c r="AE14" s="201">
        <f t="shared" si="30"/>
        <v>0</v>
      </c>
      <c r="AF14" s="201">
        <f t="shared" si="30"/>
        <v>0</v>
      </c>
      <c r="AG14" s="201">
        <f t="shared" si="30"/>
        <v>0</v>
      </c>
      <c r="AH14" s="201">
        <f t="shared" si="30"/>
        <v>0</v>
      </c>
    </row>
    <row r="15" spans="1:34" ht="18">
      <c r="A15" s="69" t="s">
        <v>48</v>
      </c>
      <c r="B15" s="70"/>
      <c r="C15" s="71"/>
      <c r="D15" s="72"/>
      <c r="E15" s="72"/>
      <c r="F15" s="73"/>
      <c r="G15" s="71"/>
      <c r="H15" s="71"/>
      <c r="I15" s="71"/>
      <c r="J15" s="71"/>
      <c r="K15" s="71"/>
      <c r="L15" s="72"/>
      <c r="W15" s="193" t="s">
        <v>20</v>
      </c>
      <c r="X15" s="200">
        <f>B25</f>
        <v>0</v>
      </c>
      <c r="Y15" s="200">
        <f t="shared" ref="Y15:AH15" si="31">C25</f>
        <v>0</v>
      </c>
      <c r="Z15" s="200">
        <f t="shared" si="31"/>
        <v>0</v>
      </c>
      <c r="AA15" s="200">
        <f t="shared" si="31"/>
        <v>0</v>
      </c>
      <c r="AB15" s="201">
        <f t="shared" si="31"/>
        <v>0</v>
      </c>
      <c r="AC15" s="201">
        <f t="shared" si="31"/>
        <v>0</v>
      </c>
      <c r="AD15" s="201">
        <f t="shared" si="31"/>
        <v>0</v>
      </c>
      <c r="AE15" s="201">
        <f t="shared" si="31"/>
        <v>0</v>
      </c>
      <c r="AF15" s="201">
        <f t="shared" si="31"/>
        <v>0</v>
      </c>
      <c r="AG15" s="201">
        <f t="shared" si="31"/>
        <v>0</v>
      </c>
      <c r="AH15" s="201">
        <f t="shared" si="31"/>
        <v>0</v>
      </c>
    </row>
    <row r="16" spans="1:34" ht="18.75" thickBot="1">
      <c r="A16" s="74" t="s">
        <v>49</v>
      </c>
      <c r="B16" s="75"/>
      <c r="C16" s="76"/>
      <c r="D16" s="77"/>
      <c r="E16" s="77"/>
      <c r="F16" s="78"/>
      <c r="G16" s="76"/>
      <c r="H16" s="76"/>
      <c r="I16" s="76"/>
      <c r="J16" s="76"/>
      <c r="K16" s="76"/>
      <c r="L16" s="77"/>
      <c r="W16" s="197" t="s">
        <v>19</v>
      </c>
      <c r="X16" s="198">
        <f>IF(X9&gt;0,X15/X9,0)</f>
        <v>0</v>
      </c>
      <c r="Y16" s="198">
        <f t="shared" ref="Y16:AH16" si="32">IF(Y9&gt;0,Y15/Y9,0)</f>
        <v>0</v>
      </c>
      <c r="Z16" s="198">
        <f t="shared" si="32"/>
        <v>0</v>
      </c>
      <c r="AA16" s="198">
        <f t="shared" si="32"/>
        <v>0</v>
      </c>
      <c r="AB16" s="199">
        <f t="shared" si="32"/>
        <v>0</v>
      </c>
      <c r="AC16" s="199">
        <f t="shared" si="32"/>
        <v>0</v>
      </c>
      <c r="AD16" s="199">
        <f t="shared" si="32"/>
        <v>0</v>
      </c>
      <c r="AE16" s="199">
        <f t="shared" si="32"/>
        <v>0</v>
      </c>
      <c r="AF16" s="199">
        <f t="shared" si="32"/>
        <v>0</v>
      </c>
      <c r="AG16" s="199">
        <f t="shared" si="32"/>
        <v>0</v>
      </c>
      <c r="AH16" s="199">
        <f t="shared" si="32"/>
        <v>0</v>
      </c>
    </row>
    <row r="17" spans="1:34" ht="18.75" thickBot="1">
      <c r="A17" s="79" t="s">
        <v>50</v>
      </c>
      <c r="B17" s="60">
        <f>B4-B8</f>
        <v>0</v>
      </c>
      <c r="C17" s="61">
        <f t="shared" ref="C17:D17" si="33">C4-C8</f>
        <v>0</v>
      </c>
      <c r="D17" s="61">
        <f t="shared" si="33"/>
        <v>0</v>
      </c>
      <c r="E17" s="61">
        <f t="shared" ref="E17" si="34">E4-E8</f>
        <v>0</v>
      </c>
      <c r="F17" s="60">
        <f t="shared" ref="F17:L17" si="35">F4-F8</f>
        <v>0</v>
      </c>
      <c r="G17" s="61">
        <f t="shared" si="35"/>
        <v>0</v>
      </c>
      <c r="H17" s="61">
        <f t="shared" si="35"/>
        <v>0</v>
      </c>
      <c r="I17" s="61">
        <f t="shared" si="35"/>
        <v>0</v>
      </c>
      <c r="J17" s="61">
        <f t="shared" si="35"/>
        <v>0</v>
      </c>
      <c r="K17" s="61">
        <f t="shared" si="35"/>
        <v>0</v>
      </c>
      <c r="L17" s="61">
        <f t="shared" si="35"/>
        <v>0</v>
      </c>
      <c r="W17" s="193" t="s">
        <v>21</v>
      </c>
      <c r="X17" s="200">
        <f>B26+B27</f>
        <v>0</v>
      </c>
      <c r="Y17" s="200">
        <f t="shared" ref="Y17:AH17" si="36">C26+C27</f>
        <v>0</v>
      </c>
      <c r="Z17" s="200">
        <f t="shared" si="36"/>
        <v>0</v>
      </c>
      <c r="AA17" s="200">
        <f t="shared" si="36"/>
        <v>0</v>
      </c>
      <c r="AB17" s="201">
        <f t="shared" si="36"/>
        <v>0</v>
      </c>
      <c r="AC17" s="201">
        <f t="shared" si="36"/>
        <v>0</v>
      </c>
      <c r="AD17" s="201">
        <f t="shared" si="36"/>
        <v>0</v>
      </c>
      <c r="AE17" s="201">
        <f t="shared" si="36"/>
        <v>0</v>
      </c>
      <c r="AF17" s="201">
        <f t="shared" si="36"/>
        <v>0</v>
      </c>
      <c r="AG17" s="201">
        <f t="shared" si="36"/>
        <v>0</v>
      </c>
      <c r="AH17" s="201">
        <f t="shared" si="36"/>
        <v>0</v>
      </c>
    </row>
    <row r="18" spans="1:34" ht="18.75" thickBot="1">
      <c r="A18" s="80" t="s">
        <v>51</v>
      </c>
      <c r="B18" s="81">
        <f>SUM(B19:B20)</f>
        <v>0</v>
      </c>
      <c r="C18" s="81">
        <f t="shared" ref="C18:L18" si="37">SUM(C19:C20)</f>
        <v>0</v>
      </c>
      <c r="D18" s="81">
        <f t="shared" si="37"/>
        <v>0</v>
      </c>
      <c r="E18" s="81">
        <f t="shared" si="37"/>
        <v>0</v>
      </c>
      <c r="F18" s="81">
        <f t="shared" si="37"/>
        <v>0</v>
      </c>
      <c r="G18" s="81">
        <f t="shared" si="37"/>
        <v>0</v>
      </c>
      <c r="H18" s="81">
        <f t="shared" si="37"/>
        <v>0</v>
      </c>
      <c r="I18" s="81">
        <f t="shared" si="37"/>
        <v>0</v>
      </c>
      <c r="J18" s="81">
        <f t="shared" si="37"/>
        <v>0</v>
      </c>
      <c r="K18" s="81">
        <f t="shared" si="37"/>
        <v>0</v>
      </c>
      <c r="L18" s="82">
        <f t="shared" si="37"/>
        <v>0</v>
      </c>
      <c r="W18" s="193" t="s">
        <v>22</v>
      </c>
      <c r="X18" s="200">
        <f>X15-X17</f>
        <v>0</v>
      </c>
      <c r="Y18" s="200">
        <f t="shared" ref="Y18:AH18" si="38">Y15-Y17</f>
        <v>0</v>
      </c>
      <c r="Z18" s="200">
        <f t="shared" si="38"/>
        <v>0</v>
      </c>
      <c r="AA18" s="200">
        <f t="shared" si="38"/>
        <v>0</v>
      </c>
      <c r="AB18" s="201">
        <f t="shared" si="38"/>
        <v>0</v>
      </c>
      <c r="AC18" s="201">
        <f t="shared" si="38"/>
        <v>0</v>
      </c>
      <c r="AD18" s="201">
        <f t="shared" si="38"/>
        <v>0</v>
      </c>
      <c r="AE18" s="201">
        <f t="shared" si="38"/>
        <v>0</v>
      </c>
      <c r="AF18" s="201">
        <f t="shared" si="38"/>
        <v>0</v>
      </c>
      <c r="AG18" s="201">
        <f t="shared" si="38"/>
        <v>0</v>
      </c>
      <c r="AH18" s="201">
        <f t="shared" si="38"/>
        <v>0</v>
      </c>
    </row>
    <row r="19" spans="1:34" ht="18">
      <c r="A19" s="64" t="s">
        <v>52</v>
      </c>
      <c r="B19" s="83"/>
      <c r="C19" s="84"/>
      <c r="D19" s="85"/>
      <c r="E19" s="85"/>
      <c r="F19" s="86"/>
      <c r="G19" s="84"/>
      <c r="H19" s="84"/>
      <c r="I19" s="84"/>
      <c r="J19" s="84"/>
      <c r="K19" s="84"/>
      <c r="L19" s="85"/>
      <c r="W19" s="197" t="s">
        <v>19</v>
      </c>
      <c r="X19" s="205">
        <f>IF(X9&gt;0,X18/X9,0)</f>
        <v>0</v>
      </c>
      <c r="Y19" s="205">
        <f t="shared" ref="Y19:AH19" si="39">IF(Y9&gt;0,Y18/Y9,0)</f>
        <v>0</v>
      </c>
      <c r="Z19" s="205">
        <f t="shared" si="39"/>
        <v>0</v>
      </c>
      <c r="AA19" s="205">
        <f t="shared" si="39"/>
        <v>0</v>
      </c>
      <c r="AB19" s="206">
        <f t="shared" si="39"/>
        <v>0</v>
      </c>
      <c r="AC19" s="206">
        <f t="shared" si="39"/>
        <v>0</v>
      </c>
      <c r="AD19" s="206">
        <f t="shared" si="39"/>
        <v>0</v>
      </c>
      <c r="AE19" s="206">
        <f t="shared" si="39"/>
        <v>0</v>
      </c>
      <c r="AF19" s="206">
        <f t="shared" si="39"/>
        <v>0</v>
      </c>
      <c r="AG19" s="206">
        <f t="shared" si="39"/>
        <v>0</v>
      </c>
      <c r="AH19" s="206">
        <f t="shared" si="39"/>
        <v>0</v>
      </c>
    </row>
    <row r="20" spans="1:34" ht="18.75" thickBot="1">
      <c r="A20" s="74" t="s">
        <v>53</v>
      </c>
      <c r="B20" s="87"/>
      <c r="C20" s="88"/>
      <c r="D20" s="89"/>
      <c r="E20" s="89"/>
      <c r="F20" s="90"/>
      <c r="G20" s="88"/>
      <c r="H20" s="88"/>
      <c r="I20" s="88"/>
      <c r="J20" s="88"/>
      <c r="K20" s="88"/>
      <c r="L20" s="89"/>
      <c r="W20" s="189"/>
      <c r="X20" s="189"/>
      <c r="Y20" s="189"/>
      <c r="Z20" s="189"/>
      <c r="AA20" s="187"/>
      <c r="AB20" s="187"/>
      <c r="AC20" s="187"/>
      <c r="AD20" s="187"/>
      <c r="AE20" s="187"/>
      <c r="AF20" s="187"/>
      <c r="AG20" s="39"/>
      <c r="AH20" s="39"/>
    </row>
    <row r="21" spans="1:34" ht="18.75" thickBot="1">
      <c r="A21" s="91" t="s">
        <v>54</v>
      </c>
      <c r="B21" s="92"/>
      <c r="C21" s="93"/>
      <c r="D21" s="94"/>
      <c r="E21" s="94"/>
      <c r="F21" s="92"/>
      <c r="G21" s="93"/>
      <c r="H21" s="93"/>
      <c r="I21" s="93"/>
      <c r="J21" s="93"/>
      <c r="K21" s="93"/>
      <c r="L21" s="94"/>
      <c r="W21" s="207" t="s">
        <v>23</v>
      </c>
      <c r="X21" s="208">
        <f>B33</f>
        <v>2021</v>
      </c>
      <c r="Y21" s="208">
        <f t="shared" ref="Y21:AA21" si="40">C33</f>
        <v>2022</v>
      </c>
      <c r="Z21" s="208">
        <f t="shared" si="40"/>
        <v>2023</v>
      </c>
      <c r="AA21" s="208" t="str">
        <f t="shared" si="40"/>
        <v>Okres bieżący</v>
      </c>
      <c r="AB21" s="187"/>
      <c r="AC21" s="187"/>
      <c r="AD21" s="187"/>
      <c r="AE21" s="187"/>
      <c r="AF21" s="187"/>
      <c r="AG21" s="39"/>
      <c r="AH21" s="39"/>
    </row>
    <row r="22" spans="1:34" ht="18.75" thickBot="1">
      <c r="A22" s="59" t="s">
        <v>55</v>
      </c>
      <c r="B22" s="60">
        <f>B17+B18-B21</f>
        <v>0</v>
      </c>
      <c r="C22" s="61">
        <f t="shared" ref="C22:E22" si="41">C17+C18-C21</f>
        <v>0</v>
      </c>
      <c r="D22" s="61">
        <f t="shared" si="41"/>
        <v>0</v>
      </c>
      <c r="E22" s="61">
        <f t="shared" si="41"/>
        <v>0</v>
      </c>
      <c r="F22" s="60">
        <f t="shared" ref="F22:L22" si="42">F17+F18-F21</f>
        <v>0</v>
      </c>
      <c r="G22" s="61">
        <f t="shared" si="42"/>
        <v>0</v>
      </c>
      <c r="H22" s="61">
        <f t="shared" si="42"/>
        <v>0</v>
      </c>
      <c r="I22" s="61">
        <f t="shared" si="42"/>
        <v>0</v>
      </c>
      <c r="J22" s="61">
        <f t="shared" si="42"/>
        <v>0</v>
      </c>
      <c r="K22" s="61">
        <f t="shared" si="42"/>
        <v>0</v>
      </c>
      <c r="L22" s="61">
        <f t="shared" si="42"/>
        <v>0</v>
      </c>
      <c r="W22" s="209" t="s">
        <v>113</v>
      </c>
      <c r="X22" s="210">
        <f>B35</f>
        <v>0</v>
      </c>
      <c r="Y22" s="210">
        <f t="shared" ref="Y22:AA22" si="43">C35</f>
        <v>0</v>
      </c>
      <c r="Z22" s="210">
        <f t="shared" si="43"/>
        <v>0</v>
      </c>
      <c r="AA22" s="210">
        <f t="shared" si="43"/>
        <v>0</v>
      </c>
      <c r="AB22" s="187"/>
      <c r="AC22" s="187"/>
      <c r="AD22" s="187"/>
      <c r="AE22" s="187"/>
      <c r="AF22" s="187"/>
      <c r="AG22" s="39"/>
      <c r="AH22" s="39"/>
    </row>
    <row r="23" spans="1:34" ht="18">
      <c r="A23" s="95" t="s">
        <v>56</v>
      </c>
      <c r="B23" s="83"/>
      <c r="C23" s="84"/>
      <c r="D23" s="85"/>
      <c r="E23" s="85"/>
      <c r="F23" s="86"/>
      <c r="G23" s="84"/>
      <c r="H23" s="84"/>
      <c r="I23" s="84"/>
      <c r="J23" s="84"/>
      <c r="K23" s="84"/>
      <c r="L23" s="85"/>
      <c r="W23" s="193" t="s">
        <v>24</v>
      </c>
      <c r="X23" s="211">
        <f>B48</f>
        <v>0</v>
      </c>
      <c r="Y23" s="211">
        <f t="shared" ref="Y23:AA23" si="44">C48</f>
        <v>0</v>
      </c>
      <c r="Z23" s="211">
        <f t="shared" si="44"/>
        <v>0</v>
      </c>
      <c r="AA23" s="211">
        <f t="shared" si="44"/>
        <v>0</v>
      </c>
      <c r="AB23" s="187"/>
      <c r="AC23" s="187"/>
      <c r="AD23" s="187"/>
      <c r="AE23" s="187"/>
      <c r="AF23" s="187"/>
      <c r="AG23" s="39"/>
      <c r="AH23" s="39"/>
    </row>
    <row r="24" spans="1:34" ht="18.75" thickBot="1">
      <c r="A24" s="96" t="s">
        <v>57</v>
      </c>
      <c r="B24" s="87"/>
      <c r="C24" s="88"/>
      <c r="D24" s="89"/>
      <c r="E24" s="89"/>
      <c r="F24" s="90"/>
      <c r="G24" s="88"/>
      <c r="H24" s="88"/>
      <c r="I24" s="88"/>
      <c r="J24" s="88"/>
      <c r="K24" s="88"/>
      <c r="L24" s="89"/>
      <c r="W24" s="193" t="s">
        <v>25</v>
      </c>
      <c r="X24" s="211">
        <f>B55</f>
        <v>0</v>
      </c>
      <c r="Y24" s="211">
        <f t="shared" ref="Y24:AA24" si="45">C55</f>
        <v>0</v>
      </c>
      <c r="Z24" s="211">
        <f t="shared" si="45"/>
        <v>0</v>
      </c>
      <c r="AA24" s="211">
        <f t="shared" si="45"/>
        <v>0</v>
      </c>
      <c r="AB24" s="187"/>
      <c r="AC24" s="187"/>
      <c r="AD24" s="187"/>
      <c r="AE24" s="187"/>
      <c r="AF24" s="187"/>
      <c r="AG24" s="39"/>
      <c r="AH24" s="39"/>
    </row>
    <row r="25" spans="1:34" ht="18.75" thickBot="1">
      <c r="A25" s="59" t="s">
        <v>114</v>
      </c>
      <c r="B25" s="60">
        <f>B22+B23-B24</f>
        <v>0</v>
      </c>
      <c r="C25" s="60">
        <f t="shared" ref="C25:L25" si="46">C22+C23-C24</f>
        <v>0</v>
      </c>
      <c r="D25" s="60">
        <f t="shared" si="46"/>
        <v>0</v>
      </c>
      <c r="E25" s="60">
        <f t="shared" si="46"/>
        <v>0</v>
      </c>
      <c r="F25" s="60">
        <f t="shared" si="46"/>
        <v>0</v>
      </c>
      <c r="G25" s="60">
        <f t="shared" si="46"/>
        <v>0</v>
      </c>
      <c r="H25" s="60">
        <f t="shared" si="46"/>
        <v>0</v>
      </c>
      <c r="I25" s="60">
        <f t="shared" si="46"/>
        <v>0</v>
      </c>
      <c r="J25" s="60">
        <f t="shared" si="46"/>
        <v>0</v>
      </c>
      <c r="K25" s="60">
        <f t="shared" si="46"/>
        <v>0</v>
      </c>
      <c r="L25" s="60">
        <f t="shared" si="46"/>
        <v>0</v>
      </c>
      <c r="W25" s="193" t="s">
        <v>101</v>
      </c>
      <c r="X25" s="211">
        <f>B56</f>
        <v>0</v>
      </c>
      <c r="Y25" s="211">
        <f t="shared" ref="Y25:AA25" si="47">C56</f>
        <v>0</v>
      </c>
      <c r="Z25" s="211">
        <f t="shared" si="47"/>
        <v>0</v>
      </c>
      <c r="AA25" s="211">
        <f t="shared" si="47"/>
        <v>0</v>
      </c>
      <c r="AB25" s="187"/>
      <c r="AC25" s="187"/>
      <c r="AD25" s="187"/>
      <c r="AE25" s="187"/>
      <c r="AF25" s="187"/>
      <c r="AG25" s="39"/>
      <c r="AH25" s="39"/>
    </row>
    <row r="26" spans="1:34" ht="18">
      <c r="A26" s="97" t="s">
        <v>115</v>
      </c>
      <c r="B26" s="83"/>
      <c r="C26" s="84"/>
      <c r="D26" s="85"/>
      <c r="E26" s="85"/>
      <c r="F26" s="86"/>
      <c r="G26" s="84"/>
      <c r="H26" s="84"/>
      <c r="I26" s="84"/>
      <c r="J26" s="84"/>
      <c r="K26" s="84"/>
      <c r="L26" s="85"/>
      <c r="W26" s="193" t="s">
        <v>26</v>
      </c>
      <c r="X26" s="211">
        <f>B59</f>
        <v>0</v>
      </c>
      <c r="Y26" s="211">
        <f>C59</f>
        <v>0</v>
      </c>
      <c r="Z26" s="211">
        <f>D59</f>
        <v>0</v>
      </c>
      <c r="AA26" s="211">
        <f>E59</f>
        <v>0</v>
      </c>
      <c r="AB26" s="187"/>
      <c r="AC26" s="187"/>
      <c r="AD26" s="187"/>
      <c r="AE26" s="187"/>
      <c r="AF26" s="187"/>
      <c r="AG26" s="39"/>
      <c r="AH26" s="39"/>
    </row>
    <row r="27" spans="1:34" ht="18.75" thickBot="1">
      <c r="A27" s="98" t="s">
        <v>116</v>
      </c>
      <c r="B27" s="99"/>
      <c r="C27" s="93"/>
      <c r="D27" s="94"/>
      <c r="E27" s="94"/>
      <c r="F27" s="92"/>
      <c r="G27" s="93"/>
      <c r="H27" s="93"/>
      <c r="I27" s="93"/>
      <c r="J27" s="93"/>
      <c r="K27" s="93"/>
      <c r="L27" s="94"/>
      <c r="W27" s="193" t="s">
        <v>27</v>
      </c>
      <c r="X27" s="211">
        <f>B57+B58+B60</f>
        <v>0</v>
      </c>
      <c r="Y27" s="211">
        <f t="shared" ref="Y27:AA27" si="48">C57+C58+C60</f>
        <v>0</v>
      </c>
      <c r="Z27" s="211">
        <f t="shared" si="48"/>
        <v>0</v>
      </c>
      <c r="AA27" s="211">
        <f t="shared" si="48"/>
        <v>0</v>
      </c>
      <c r="AB27" s="187"/>
      <c r="AC27" s="187"/>
      <c r="AD27" s="187"/>
      <c r="AE27" s="187"/>
      <c r="AF27" s="187"/>
      <c r="AG27" s="39"/>
      <c r="AH27" s="39"/>
    </row>
    <row r="28" spans="1:34" ht="18.75" thickBot="1">
      <c r="A28" s="79" t="s">
        <v>117</v>
      </c>
      <c r="B28" s="60">
        <f>B25-B26-B27</f>
        <v>0</v>
      </c>
      <c r="C28" s="61">
        <f t="shared" ref="C28:E28" si="49">C25-C26-C27</f>
        <v>0</v>
      </c>
      <c r="D28" s="61">
        <f t="shared" si="49"/>
        <v>0</v>
      </c>
      <c r="E28" s="61">
        <f t="shared" si="49"/>
        <v>0</v>
      </c>
      <c r="F28" s="60">
        <f t="shared" ref="F28:L28" si="50">F25-F26-F27</f>
        <v>0</v>
      </c>
      <c r="G28" s="61">
        <f t="shared" si="50"/>
        <v>0</v>
      </c>
      <c r="H28" s="61">
        <f t="shared" si="50"/>
        <v>0</v>
      </c>
      <c r="I28" s="61">
        <f t="shared" si="50"/>
        <v>0</v>
      </c>
      <c r="J28" s="61">
        <f t="shared" si="50"/>
        <v>0</v>
      </c>
      <c r="K28" s="61">
        <f t="shared" si="50"/>
        <v>0</v>
      </c>
      <c r="L28" s="61">
        <f t="shared" si="50"/>
        <v>0</v>
      </c>
      <c r="W28" s="212" t="s">
        <v>104</v>
      </c>
      <c r="X28" s="213">
        <f>B80+B81</f>
        <v>0</v>
      </c>
      <c r="Y28" s="213">
        <f t="shared" ref="Y28:AA28" si="51">C80+C81</f>
        <v>0</v>
      </c>
      <c r="Z28" s="213">
        <f t="shared" si="51"/>
        <v>0</v>
      </c>
      <c r="AA28" s="213">
        <f t="shared" si="51"/>
        <v>0</v>
      </c>
      <c r="AB28" s="187"/>
      <c r="AC28" s="187"/>
      <c r="AD28" s="187"/>
      <c r="AE28" s="187"/>
      <c r="AF28" s="187"/>
      <c r="AG28" s="39"/>
      <c r="AH28" s="39"/>
    </row>
    <row r="29" spans="1:34" ht="18.75" thickBot="1">
      <c r="A29" s="100" t="s">
        <v>35</v>
      </c>
      <c r="B29" s="101">
        <f>B17+B9</f>
        <v>0</v>
      </c>
      <c r="C29" s="101">
        <f t="shared" ref="C29:D29" si="52">C17+C9</f>
        <v>0</v>
      </c>
      <c r="D29" s="102">
        <f t="shared" si="52"/>
        <v>0</v>
      </c>
      <c r="E29" s="102">
        <f t="shared" ref="E29" si="53">E17+E9</f>
        <v>0</v>
      </c>
      <c r="F29" s="101">
        <f t="shared" ref="F29:L29" si="54">F17+F9</f>
        <v>0</v>
      </c>
      <c r="G29" s="101">
        <f t="shared" si="54"/>
        <v>0</v>
      </c>
      <c r="H29" s="101">
        <f t="shared" si="54"/>
        <v>0</v>
      </c>
      <c r="I29" s="101">
        <f t="shared" si="54"/>
        <v>0</v>
      </c>
      <c r="J29" s="101">
        <f t="shared" si="54"/>
        <v>0</v>
      </c>
      <c r="K29" s="101">
        <f t="shared" si="54"/>
        <v>0</v>
      </c>
      <c r="L29" s="102">
        <f t="shared" si="54"/>
        <v>0</v>
      </c>
      <c r="W29" s="193" t="s">
        <v>28</v>
      </c>
      <c r="X29" s="211">
        <f>B82</f>
        <v>0</v>
      </c>
      <c r="Y29" s="211">
        <f t="shared" ref="Y29:AA29" si="55">C82</f>
        <v>0</v>
      </c>
      <c r="Z29" s="211">
        <f t="shared" si="55"/>
        <v>0</v>
      </c>
      <c r="AA29" s="211">
        <f t="shared" si="55"/>
        <v>0</v>
      </c>
      <c r="AB29" s="187"/>
      <c r="AC29" s="187"/>
      <c r="AD29" s="187"/>
      <c r="AE29" s="187"/>
      <c r="AF29" s="187"/>
      <c r="AG29" s="39"/>
      <c r="AH29" s="39"/>
    </row>
    <row r="30" spans="1:34" ht="18.75" thickBo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W30" s="193" t="s">
        <v>29</v>
      </c>
      <c r="X30" s="211">
        <f>B78+B79</f>
        <v>0</v>
      </c>
      <c r="Y30" s="211">
        <f t="shared" ref="Y30:AA30" si="56">C78+C79</f>
        <v>0</v>
      </c>
      <c r="Z30" s="211">
        <f t="shared" si="56"/>
        <v>0</v>
      </c>
      <c r="AA30" s="211">
        <f t="shared" si="56"/>
        <v>0</v>
      </c>
      <c r="AB30" s="187"/>
      <c r="AC30" s="187"/>
      <c r="AD30" s="187"/>
      <c r="AE30" s="187"/>
      <c r="AF30" s="187"/>
      <c r="AG30" s="39"/>
      <c r="AH30" s="39"/>
    </row>
    <row r="31" spans="1:34" ht="18.75" thickBot="1">
      <c r="A31" s="104"/>
      <c r="B31" s="105"/>
      <c r="C31" s="106"/>
      <c r="D31" s="107" t="s">
        <v>9</v>
      </c>
      <c r="E31" s="108"/>
      <c r="F31" s="103"/>
      <c r="G31" s="109"/>
      <c r="H31" s="110"/>
      <c r="I31" s="103"/>
      <c r="J31" s="103"/>
      <c r="K31" s="103"/>
      <c r="L31" s="103"/>
      <c r="W31" s="193" t="s">
        <v>105</v>
      </c>
      <c r="X31" s="211">
        <f>B83</f>
        <v>0</v>
      </c>
      <c r="Y31" s="211">
        <f t="shared" ref="Y31:AA31" si="57">C83</f>
        <v>0</v>
      </c>
      <c r="Z31" s="211">
        <f t="shared" si="57"/>
        <v>0</v>
      </c>
      <c r="AA31" s="211">
        <f t="shared" si="57"/>
        <v>0</v>
      </c>
      <c r="AB31" s="187"/>
      <c r="AC31" s="187"/>
      <c r="AD31" s="187"/>
      <c r="AE31" s="187"/>
      <c r="AF31" s="187"/>
      <c r="AG31" s="39"/>
      <c r="AH31" s="39"/>
    </row>
    <row r="32" spans="1:34" ht="18.75" thickBot="1">
      <c r="A32" s="111" t="s">
        <v>12</v>
      </c>
      <c r="B32" s="112"/>
      <c r="C32" s="112"/>
      <c r="D32" s="112"/>
      <c r="E32" s="112"/>
      <c r="F32" s="103"/>
      <c r="G32" s="103"/>
      <c r="H32" s="103"/>
      <c r="I32" s="103"/>
      <c r="J32" s="103"/>
      <c r="K32" s="103"/>
      <c r="L32" s="103"/>
      <c r="W32" s="209" t="s">
        <v>30</v>
      </c>
      <c r="X32" s="214">
        <f>SUM(X23:X27)-SUM(X28:X31)</f>
        <v>0</v>
      </c>
      <c r="Y32" s="214">
        <f>SUM(Y23:Y27)-SUM(Y28:Y31)</f>
        <v>0</v>
      </c>
      <c r="Z32" s="214">
        <f>SUM(Z23:Z27)-SUM(Z28:Z31)</f>
        <v>0</v>
      </c>
      <c r="AA32" s="214">
        <f>SUM(AA23:AA27)-SUM(AA28:AA31)</f>
        <v>0</v>
      </c>
      <c r="AB32" s="187"/>
      <c r="AC32" s="187"/>
      <c r="AD32" s="187"/>
      <c r="AE32" s="187"/>
      <c r="AF32" s="187"/>
      <c r="AG32" s="39"/>
      <c r="AH32" s="39"/>
    </row>
    <row r="33" spans="1:34" ht="36.75" thickBot="1">
      <c r="A33" s="113" t="s">
        <v>8</v>
      </c>
      <c r="B33" s="114">
        <v>2021</v>
      </c>
      <c r="C33" s="114">
        <v>2022</v>
      </c>
      <c r="D33" s="114">
        <v>2023</v>
      </c>
      <c r="E33" s="57" t="s">
        <v>58</v>
      </c>
      <c r="F33" s="103"/>
      <c r="G33" s="115" t="s">
        <v>15</v>
      </c>
      <c r="H33" s="115"/>
      <c r="I33" s="115"/>
      <c r="J33" s="116"/>
      <c r="K33" s="116"/>
      <c r="L33" s="103"/>
      <c r="W33" s="193" t="s">
        <v>107</v>
      </c>
      <c r="X33" s="211">
        <f>B73</f>
        <v>0</v>
      </c>
      <c r="Y33" s="211">
        <f t="shared" ref="Y33:AA33" si="58">C73</f>
        <v>0</v>
      </c>
      <c r="Z33" s="211">
        <f t="shared" si="58"/>
        <v>0</v>
      </c>
      <c r="AA33" s="211">
        <f t="shared" si="58"/>
        <v>0</v>
      </c>
      <c r="AB33" s="187"/>
      <c r="AC33" s="187"/>
      <c r="AD33" s="187"/>
      <c r="AE33" s="187"/>
      <c r="AF33" s="187"/>
      <c r="AG33" s="39"/>
      <c r="AH33" s="39"/>
    </row>
    <row r="34" spans="1:34" ht="18.75" thickBot="1">
      <c r="A34" s="117" t="s">
        <v>0</v>
      </c>
      <c r="B34" s="118"/>
      <c r="C34" s="118"/>
      <c r="D34" s="118"/>
      <c r="E34" s="119"/>
      <c r="F34" s="103"/>
      <c r="G34" s="103"/>
      <c r="H34" s="103"/>
      <c r="I34" s="103"/>
      <c r="J34" s="103"/>
      <c r="K34" s="103"/>
      <c r="L34" s="103"/>
      <c r="W34" s="193" t="s">
        <v>31</v>
      </c>
      <c r="X34" s="211">
        <f>B74</f>
        <v>0</v>
      </c>
      <c r="Y34" s="211">
        <f t="shared" ref="Y34:AA34" si="59">C74</f>
        <v>0</v>
      </c>
      <c r="Z34" s="211">
        <f t="shared" si="59"/>
        <v>0</v>
      </c>
      <c r="AA34" s="211">
        <f t="shared" si="59"/>
        <v>0</v>
      </c>
      <c r="AB34" s="187"/>
      <c r="AC34" s="187"/>
      <c r="AD34" s="187"/>
      <c r="AE34" s="187"/>
      <c r="AF34" s="187"/>
      <c r="AG34" s="39"/>
      <c r="AH34" s="39"/>
    </row>
    <row r="35" spans="1:34" ht="18.75" thickBot="1">
      <c r="A35" s="120" t="s">
        <v>59</v>
      </c>
      <c r="B35" s="121">
        <f>B36+B37+B44+B45+B46</f>
        <v>0</v>
      </c>
      <c r="C35" s="121">
        <f t="shared" ref="C35:E35" si="60">C36+C37+C44+C45+C46</f>
        <v>0</v>
      </c>
      <c r="D35" s="121">
        <f t="shared" si="60"/>
        <v>0</v>
      </c>
      <c r="E35" s="121">
        <f t="shared" si="60"/>
        <v>0</v>
      </c>
      <c r="F35" s="103"/>
      <c r="G35" s="103"/>
      <c r="H35" s="103"/>
      <c r="I35" s="103"/>
      <c r="J35" s="103"/>
      <c r="K35" s="103"/>
      <c r="L35" s="103"/>
      <c r="W35" s="193" t="s">
        <v>106</v>
      </c>
      <c r="X35" s="211">
        <f>B84</f>
        <v>0</v>
      </c>
      <c r="Y35" s="211">
        <f t="shared" ref="Y35:AA35" si="61">C84</f>
        <v>0</v>
      </c>
      <c r="Z35" s="211">
        <f t="shared" si="61"/>
        <v>0</v>
      </c>
      <c r="AA35" s="211">
        <f t="shared" si="61"/>
        <v>0</v>
      </c>
      <c r="AB35" s="187"/>
      <c r="AC35" s="187"/>
      <c r="AD35" s="187"/>
      <c r="AE35" s="187"/>
      <c r="AF35" s="187"/>
      <c r="AG35" s="39"/>
      <c r="AH35" s="39"/>
    </row>
    <row r="36" spans="1:34" ht="18.75" thickBot="1">
      <c r="A36" s="122" t="s">
        <v>60</v>
      </c>
      <c r="B36" s="123"/>
      <c r="C36" s="123"/>
      <c r="D36" s="123"/>
      <c r="E36" s="123"/>
      <c r="F36" s="103"/>
      <c r="G36" s="103"/>
      <c r="H36" s="103"/>
      <c r="I36" s="103"/>
      <c r="J36" s="103"/>
      <c r="K36" s="103"/>
      <c r="L36" s="103"/>
      <c r="W36" s="209" t="s">
        <v>32</v>
      </c>
      <c r="X36" s="214">
        <f>SUM(X22:X22)+X32-SUM(X33:X35)</f>
        <v>0</v>
      </c>
      <c r="Y36" s="214">
        <f>SUM(Y22:Y22)+Y32-SUM(Y33:Y35)</f>
        <v>0</v>
      </c>
      <c r="Z36" s="214">
        <f>SUM(Z22:Z22)+Z32-SUM(Z33:Z35)</f>
        <v>0</v>
      </c>
      <c r="AA36" s="214">
        <f>SUM(AA22:AA22)+AA32-SUM(AA33:AA35)</f>
        <v>0</v>
      </c>
      <c r="AB36" s="187"/>
      <c r="AC36" s="187"/>
      <c r="AD36" s="187"/>
      <c r="AE36" s="187"/>
      <c r="AF36" s="187"/>
      <c r="AG36" s="39"/>
      <c r="AH36" s="39"/>
    </row>
    <row r="37" spans="1:34" ht="18.75" thickBot="1">
      <c r="A37" s="124" t="s">
        <v>61</v>
      </c>
      <c r="B37" s="125">
        <f>SUM(B38:B43)</f>
        <v>0</v>
      </c>
      <c r="C37" s="125">
        <f t="shared" ref="C37:E37" si="62">SUM(C38:C43)</f>
        <v>0</v>
      </c>
      <c r="D37" s="125">
        <f t="shared" si="62"/>
        <v>0</v>
      </c>
      <c r="E37" s="125">
        <f t="shared" si="62"/>
        <v>0</v>
      </c>
      <c r="F37" s="103"/>
      <c r="G37" s="103"/>
      <c r="H37" s="103"/>
      <c r="I37" s="103"/>
      <c r="J37" s="103"/>
      <c r="K37" s="103"/>
      <c r="L37" s="103"/>
      <c r="AB37" s="1"/>
      <c r="AC37" s="1"/>
      <c r="AD37" s="1"/>
      <c r="AE37" s="2"/>
      <c r="AF37" s="2"/>
    </row>
    <row r="38" spans="1:34" ht="18">
      <c r="A38" s="126" t="s">
        <v>62</v>
      </c>
      <c r="B38" s="127"/>
      <c r="C38" s="128"/>
      <c r="D38" s="128"/>
      <c r="E38" s="129"/>
      <c r="F38" s="103"/>
      <c r="G38" s="103"/>
      <c r="H38" s="103"/>
      <c r="I38" s="103"/>
      <c r="J38" s="103"/>
      <c r="K38" s="103"/>
      <c r="L38" s="103"/>
      <c r="AB38" s="1"/>
      <c r="AC38" s="1"/>
      <c r="AD38" s="1"/>
      <c r="AE38" s="2"/>
      <c r="AF38" s="2"/>
    </row>
    <row r="39" spans="1:34" ht="18">
      <c r="A39" s="130" t="s">
        <v>63</v>
      </c>
      <c r="B39" s="131"/>
      <c r="C39" s="132"/>
      <c r="D39" s="132"/>
      <c r="E39" s="133"/>
      <c r="F39" s="103"/>
      <c r="G39" s="103"/>
      <c r="H39" s="103"/>
      <c r="I39" s="103"/>
      <c r="J39" s="103"/>
      <c r="K39" s="103"/>
      <c r="L39" s="103"/>
    </row>
    <row r="40" spans="1:34" ht="18">
      <c r="A40" s="130" t="s">
        <v>64</v>
      </c>
      <c r="B40" s="131"/>
      <c r="C40" s="132"/>
      <c r="D40" s="132"/>
      <c r="E40" s="133"/>
      <c r="F40" s="103"/>
      <c r="G40" s="103"/>
      <c r="H40" s="103"/>
      <c r="I40" s="103"/>
      <c r="J40" s="103"/>
      <c r="K40" s="103"/>
      <c r="L40" s="103"/>
    </row>
    <row r="41" spans="1:34" ht="18">
      <c r="A41" s="130" t="s">
        <v>65</v>
      </c>
      <c r="B41" s="131"/>
      <c r="C41" s="132"/>
      <c r="D41" s="132"/>
      <c r="E41" s="133"/>
      <c r="F41" s="103"/>
      <c r="G41" s="103"/>
      <c r="H41" s="103"/>
      <c r="I41" s="103"/>
      <c r="J41" s="103"/>
      <c r="K41" s="103"/>
      <c r="L41" s="103"/>
    </row>
    <row r="42" spans="1:34" ht="18">
      <c r="A42" s="130" t="s">
        <v>66</v>
      </c>
      <c r="B42" s="131"/>
      <c r="C42" s="132"/>
      <c r="D42" s="132"/>
      <c r="E42" s="133"/>
      <c r="F42" s="103"/>
      <c r="G42" s="103"/>
      <c r="H42" s="103"/>
      <c r="I42" s="103"/>
      <c r="J42" s="103"/>
      <c r="K42" s="103"/>
      <c r="L42" s="103"/>
    </row>
    <row r="43" spans="1:34" ht="18.75" thickBot="1">
      <c r="A43" s="134" t="s">
        <v>67</v>
      </c>
      <c r="B43" s="135"/>
      <c r="C43" s="136"/>
      <c r="D43" s="136"/>
      <c r="E43" s="137"/>
      <c r="F43" s="103"/>
      <c r="G43" s="103"/>
      <c r="H43" s="103"/>
      <c r="I43" s="103"/>
      <c r="J43" s="103"/>
      <c r="K43" s="103"/>
      <c r="L43" s="103"/>
      <c r="AA43" s="1"/>
    </row>
    <row r="44" spans="1:34" ht="18.75" thickBot="1">
      <c r="A44" s="122" t="s">
        <v>68</v>
      </c>
      <c r="B44" s="125"/>
      <c r="C44" s="138"/>
      <c r="D44" s="138"/>
      <c r="E44" s="138"/>
      <c r="F44" s="103"/>
      <c r="G44" s="103"/>
      <c r="H44" s="103"/>
      <c r="I44" s="103"/>
      <c r="J44" s="103"/>
      <c r="K44" s="103"/>
      <c r="L44" s="103"/>
    </row>
    <row r="45" spans="1:34" ht="18.75" thickBot="1">
      <c r="A45" s="122" t="s">
        <v>69</v>
      </c>
      <c r="B45" s="123"/>
      <c r="C45" s="123"/>
      <c r="D45" s="123"/>
      <c r="E45" s="123"/>
      <c r="F45" s="103"/>
      <c r="G45" s="103"/>
      <c r="H45" s="103"/>
      <c r="I45" s="103"/>
      <c r="J45" s="103"/>
      <c r="K45" s="103"/>
      <c r="L45" s="103"/>
    </row>
    <row r="46" spans="1:34" ht="18.75" thickBot="1">
      <c r="A46" s="122" t="s">
        <v>70</v>
      </c>
      <c r="B46" s="123"/>
      <c r="C46" s="123"/>
      <c r="D46" s="123"/>
      <c r="E46" s="123"/>
      <c r="F46" s="103"/>
      <c r="G46" s="103"/>
      <c r="H46" s="103"/>
      <c r="I46" s="103"/>
      <c r="J46" s="103"/>
      <c r="K46" s="103"/>
      <c r="L46" s="103"/>
    </row>
    <row r="47" spans="1:34" ht="18.75" thickBot="1">
      <c r="A47" s="120" t="s">
        <v>71</v>
      </c>
      <c r="B47" s="121">
        <f>B48+B54+B59+B60</f>
        <v>0</v>
      </c>
      <c r="C47" s="121">
        <f t="shared" ref="C47:E47" si="63">C48+C54+C59+C60</f>
        <v>0</v>
      </c>
      <c r="D47" s="121">
        <f t="shared" si="63"/>
        <v>0</v>
      </c>
      <c r="E47" s="121">
        <f t="shared" si="63"/>
        <v>0</v>
      </c>
      <c r="F47" s="103"/>
      <c r="G47" s="103"/>
      <c r="H47" s="103"/>
      <c r="I47" s="103"/>
      <c r="J47" s="103"/>
      <c r="K47" s="103"/>
      <c r="L47" s="103"/>
    </row>
    <row r="48" spans="1:34" ht="18.75" thickBot="1">
      <c r="A48" s="124" t="s">
        <v>77</v>
      </c>
      <c r="B48" s="139">
        <f>SUM(B49:B53)</f>
        <v>0</v>
      </c>
      <c r="C48" s="139">
        <f t="shared" ref="C48:E48" si="64">SUM(C49:C53)</f>
        <v>0</v>
      </c>
      <c r="D48" s="139">
        <f t="shared" si="64"/>
        <v>0</v>
      </c>
      <c r="E48" s="139">
        <f t="shared" si="64"/>
        <v>0</v>
      </c>
      <c r="F48" s="103"/>
      <c r="G48" s="103"/>
      <c r="H48" s="103"/>
      <c r="I48" s="103"/>
      <c r="J48" s="103"/>
      <c r="K48" s="103"/>
      <c r="L48" s="103"/>
    </row>
    <row r="49" spans="1:12" ht="18">
      <c r="A49" s="126" t="s">
        <v>72</v>
      </c>
      <c r="B49" s="140"/>
      <c r="C49" s="141"/>
      <c r="D49" s="141"/>
      <c r="E49" s="142"/>
      <c r="F49" s="103"/>
      <c r="G49" s="103"/>
      <c r="H49" s="103"/>
      <c r="I49" s="103"/>
      <c r="J49" s="103"/>
      <c r="K49" s="103"/>
      <c r="L49" s="103"/>
    </row>
    <row r="50" spans="1:12" ht="18">
      <c r="A50" s="130" t="s">
        <v>73</v>
      </c>
      <c r="B50" s="131"/>
      <c r="C50" s="132"/>
      <c r="D50" s="132"/>
      <c r="E50" s="133"/>
      <c r="F50" s="103"/>
      <c r="G50" s="103"/>
      <c r="H50" s="103"/>
      <c r="I50" s="103"/>
      <c r="J50" s="103"/>
      <c r="K50" s="103"/>
      <c r="L50" s="103"/>
    </row>
    <row r="51" spans="1:12" ht="18">
      <c r="A51" s="130" t="s">
        <v>74</v>
      </c>
      <c r="B51" s="131"/>
      <c r="C51" s="132"/>
      <c r="D51" s="132"/>
      <c r="E51" s="133"/>
      <c r="F51" s="103"/>
      <c r="G51" s="103"/>
      <c r="H51" s="103"/>
      <c r="I51" s="103"/>
      <c r="J51" s="103"/>
      <c r="K51" s="103"/>
      <c r="L51" s="103"/>
    </row>
    <row r="52" spans="1:12" ht="18">
      <c r="A52" s="130" t="s">
        <v>75</v>
      </c>
      <c r="B52" s="131"/>
      <c r="C52" s="132"/>
      <c r="D52" s="132"/>
      <c r="E52" s="133"/>
      <c r="F52" s="103"/>
      <c r="G52" s="103"/>
      <c r="H52" s="103"/>
      <c r="I52" s="103"/>
      <c r="J52" s="103"/>
      <c r="K52" s="103"/>
      <c r="L52" s="103"/>
    </row>
    <row r="53" spans="1:12" ht="18.75" thickBot="1">
      <c r="A53" s="134" t="s">
        <v>76</v>
      </c>
      <c r="B53" s="135"/>
      <c r="C53" s="136"/>
      <c r="D53" s="136"/>
      <c r="E53" s="137"/>
      <c r="F53" s="103"/>
      <c r="G53" s="103"/>
      <c r="H53" s="103"/>
      <c r="I53" s="103"/>
      <c r="J53" s="103"/>
      <c r="K53" s="103"/>
      <c r="L53" s="103"/>
    </row>
    <row r="54" spans="1:12" ht="18.75" thickBot="1">
      <c r="A54" s="124" t="s">
        <v>78</v>
      </c>
      <c r="B54" s="143">
        <f t="shared" ref="B54:D54" si="65">SUM(B55:B58)</f>
        <v>0</v>
      </c>
      <c r="C54" s="143">
        <f t="shared" si="65"/>
        <v>0</v>
      </c>
      <c r="D54" s="143">
        <f t="shared" si="65"/>
        <v>0</v>
      </c>
      <c r="E54" s="143">
        <f>SUM(E55:E58)</f>
        <v>0</v>
      </c>
      <c r="F54" s="103"/>
      <c r="G54" s="103"/>
      <c r="H54" s="103"/>
      <c r="I54" s="103"/>
      <c r="J54" s="103"/>
      <c r="K54" s="103"/>
      <c r="L54" s="103"/>
    </row>
    <row r="55" spans="1:12" ht="18">
      <c r="A55" s="126" t="s">
        <v>110</v>
      </c>
      <c r="B55" s="144"/>
      <c r="C55" s="145"/>
      <c r="D55" s="145"/>
      <c r="E55" s="146"/>
      <c r="F55" s="103"/>
      <c r="G55" s="103"/>
      <c r="H55" s="103"/>
      <c r="I55" s="103"/>
      <c r="J55" s="103"/>
      <c r="K55" s="103"/>
      <c r="L55" s="103"/>
    </row>
    <row r="56" spans="1:12" ht="36">
      <c r="A56" s="130" t="s">
        <v>109</v>
      </c>
      <c r="B56" s="147"/>
      <c r="C56" s="148"/>
      <c r="D56" s="148"/>
      <c r="E56" s="149"/>
      <c r="F56" s="103"/>
      <c r="G56" s="103"/>
      <c r="H56" s="103"/>
      <c r="I56" s="103"/>
      <c r="J56" s="103"/>
      <c r="K56" s="103"/>
      <c r="L56" s="103"/>
    </row>
    <row r="57" spans="1:12" ht="18">
      <c r="A57" s="130" t="s">
        <v>79</v>
      </c>
      <c r="B57" s="147"/>
      <c r="C57" s="148"/>
      <c r="D57" s="148"/>
      <c r="E57" s="149"/>
      <c r="F57" s="103"/>
      <c r="G57" s="103"/>
      <c r="H57" s="103"/>
      <c r="I57" s="103"/>
      <c r="J57" s="103"/>
      <c r="K57" s="103"/>
      <c r="L57" s="103"/>
    </row>
    <row r="58" spans="1:12" ht="18.75" thickBot="1">
      <c r="A58" s="134" t="s">
        <v>80</v>
      </c>
      <c r="B58" s="150"/>
      <c r="C58" s="151"/>
      <c r="D58" s="151"/>
      <c r="E58" s="152"/>
      <c r="F58" s="103"/>
      <c r="G58" s="103"/>
      <c r="H58" s="103"/>
      <c r="I58" s="103"/>
      <c r="J58" s="103"/>
      <c r="K58" s="103"/>
      <c r="L58" s="103"/>
    </row>
    <row r="59" spans="1:12" ht="36.75" thickBot="1">
      <c r="A59" s="122" t="s">
        <v>111</v>
      </c>
      <c r="B59" s="123"/>
      <c r="C59" s="123"/>
      <c r="D59" s="123"/>
      <c r="E59" s="123"/>
      <c r="F59" s="103"/>
      <c r="G59" s="103"/>
      <c r="H59" s="103"/>
      <c r="I59" s="103"/>
      <c r="J59" s="103"/>
      <c r="K59" s="103"/>
      <c r="L59" s="103"/>
    </row>
    <row r="60" spans="1:12" ht="18.75" thickBot="1">
      <c r="A60" s="122" t="s">
        <v>81</v>
      </c>
      <c r="B60" s="123"/>
      <c r="C60" s="123"/>
      <c r="D60" s="123"/>
      <c r="E60" s="123"/>
      <c r="F60" s="103"/>
      <c r="G60" s="103"/>
      <c r="H60" s="103"/>
      <c r="I60" s="103"/>
      <c r="J60" s="103"/>
      <c r="K60" s="103"/>
      <c r="L60" s="103"/>
    </row>
    <row r="61" spans="1:12" ht="18.75" thickBot="1">
      <c r="A61" s="153" t="s">
        <v>1</v>
      </c>
      <c r="B61" s="154">
        <f>B35+B47</f>
        <v>0</v>
      </c>
      <c r="C61" s="154">
        <f t="shared" ref="C61:D61" si="66">C35+C47</f>
        <v>0</v>
      </c>
      <c r="D61" s="154">
        <f t="shared" si="66"/>
        <v>0</v>
      </c>
      <c r="E61" s="154">
        <f t="shared" ref="E61" si="67">E35+E47</f>
        <v>0</v>
      </c>
      <c r="F61" s="103"/>
      <c r="G61" s="103"/>
      <c r="H61" s="103"/>
      <c r="I61" s="103"/>
      <c r="J61" s="103"/>
      <c r="K61" s="103"/>
      <c r="L61" s="103"/>
    </row>
    <row r="62" spans="1:12" ht="18.75" thickBot="1">
      <c r="A62" s="155"/>
      <c r="B62" s="156"/>
      <c r="C62" s="156"/>
      <c r="D62" s="156"/>
      <c r="E62" s="156"/>
      <c r="F62" s="103"/>
      <c r="G62" s="103"/>
      <c r="H62" s="103"/>
      <c r="I62" s="103"/>
      <c r="J62" s="103"/>
      <c r="K62" s="103"/>
      <c r="L62" s="103"/>
    </row>
    <row r="63" spans="1:12" ht="18.75" thickBot="1">
      <c r="A63" s="117" t="s">
        <v>2</v>
      </c>
      <c r="B63" s="118"/>
      <c r="C63" s="118"/>
      <c r="D63" s="118"/>
      <c r="E63" s="119"/>
      <c r="F63" s="103"/>
      <c r="G63" s="103"/>
      <c r="H63" s="103"/>
      <c r="I63" s="103"/>
      <c r="J63" s="103"/>
      <c r="K63" s="103"/>
      <c r="L63" s="103"/>
    </row>
    <row r="64" spans="1:12" ht="18.75" thickBot="1">
      <c r="A64" s="157" t="s">
        <v>3</v>
      </c>
      <c r="B64" s="121">
        <f>SUM(B65:B71)</f>
        <v>0</v>
      </c>
      <c r="C64" s="121">
        <f t="shared" ref="C64:E64" si="68">SUM(C65:C71)</f>
        <v>0</v>
      </c>
      <c r="D64" s="121">
        <f t="shared" si="68"/>
        <v>0</v>
      </c>
      <c r="E64" s="121">
        <f t="shared" si="68"/>
        <v>0</v>
      </c>
      <c r="F64" s="103"/>
      <c r="G64" s="103"/>
      <c r="H64" s="103"/>
      <c r="I64" s="103"/>
      <c r="J64" s="103"/>
      <c r="K64" s="103"/>
      <c r="L64" s="103"/>
    </row>
    <row r="65" spans="1:12" ht="18">
      <c r="A65" s="126" t="s">
        <v>82</v>
      </c>
      <c r="B65" s="131"/>
      <c r="C65" s="132"/>
      <c r="D65" s="132"/>
      <c r="E65" s="133"/>
      <c r="F65" s="103"/>
      <c r="G65" s="103"/>
      <c r="H65" s="103"/>
      <c r="I65" s="103"/>
      <c r="J65" s="103"/>
      <c r="K65" s="103"/>
      <c r="L65" s="103"/>
    </row>
    <row r="66" spans="1:12" ht="18">
      <c r="A66" s="130" t="s">
        <v>83</v>
      </c>
      <c r="B66" s="131"/>
      <c r="C66" s="132"/>
      <c r="D66" s="132"/>
      <c r="E66" s="133"/>
      <c r="F66" s="103"/>
      <c r="G66" s="103"/>
      <c r="H66" s="103"/>
      <c r="I66" s="103"/>
      <c r="J66" s="103"/>
      <c r="K66" s="103"/>
      <c r="L66" s="103"/>
    </row>
    <row r="67" spans="1:12" ht="18">
      <c r="A67" s="130" t="s">
        <v>84</v>
      </c>
      <c r="B67" s="131"/>
      <c r="C67" s="132"/>
      <c r="D67" s="132"/>
      <c r="E67" s="133"/>
      <c r="F67" s="103"/>
      <c r="G67" s="103"/>
      <c r="H67" s="103"/>
      <c r="I67" s="103"/>
      <c r="J67" s="103"/>
      <c r="K67" s="103"/>
      <c r="L67" s="103"/>
    </row>
    <row r="68" spans="1:12" ht="18">
      <c r="A68" s="130" t="s">
        <v>85</v>
      </c>
      <c r="B68" s="131"/>
      <c r="C68" s="132"/>
      <c r="D68" s="132"/>
      <c r="E68" s="133"/>
      <c r="F68" s="103"/>
      <c r="G68" s="103"/>
      <c r="H68" s="103"/>
      <c r="I68" s="103"/>
      <c r="J68" s="103"/>
      <c r="K68" s="103"/>
      <c r="L68" s="103"/>
    </row>
    <row r="69" spans="1:12" ht="18">
      <c r="A69" s="130" t="s">
        <v>86</v>
      </c>
      <c r="B69" s="131"/>
      <c r="C69" s="132"/>
      <c r="D69" s="132"/>
      <c r="E69" s="133"/>
      <c r="F69" s="103"/>
      <c r="G69" s="103"/>
      <c r="H69" s="103"/>
      <c r="I69" s="103"/>
      <c r="J69" s="103"/>
      <c r="K69" s="103"/>
      <c r="L69" s="103"/>
    </row>
    <row r="70" spans="1:12" ht="18">
      <c r="A70" s="130" t="s">
        <v>87</v>
      </c>
      <c r="B70" s="131"/>
      <c r="C70" s="132"/>
      <c r="D70" s="132"/>
      <c r="E70" s="133"/>
      <c r="F70" s="103"/>
      <c r="G70" s="103"/>
      <c r="H70" s="103"/>
      <c r="I70" s="103"/>
      <c r="J70" s="103"/>
      <c r="K70" s="103"/>
      <c r="L70" s="103"/>
    </row>
    <row r="71" spans="1:12" ht="36.75" thickBot="1">
      <c r="A71" s="134" t="s">
        <v>88</v>
      </c>
      <c r="B71" s="158"/>
      <c r="C71" s="159"/>
      <c r="D71" s="159"/>
      <c r="E71" s="160"/>
      <c r="F71" s="103"/>
      <c r="G71" s="103"/>
      <c r="H71" s="103"/>
      <c r="I71" s="103"/>
      <c r="J71" s="103"/>
      <c r="K71" s="103"/>
      <c r="L71" s="103"/>
    </row>
    <row r="72" spans="1:12" ht="18.75" thickBot="1">
      <c r="A72" s="161" t="s">
        <v>4</v>
      </c>
      <c r="B72" s="162">
        <f>B73+B74+B77+B84</f>
        <v>0</v>
      </c>
      <c r="C72" s="162">
        <f t="shared" ref="C72:E72" si="69">C73+C74+C77+C84</f>
        <v>0</v>
      </c>
      <c r="D72" s="162">
        <f t="shared" si="69"/>
        <v>0</v>
      </c>
      <c r="E72" s="162">
        <f t="shared" si="69"/>
        <v>0</v>
      </c>
      <c r="F72" s="103"/>
      <c r="G72" s="103"/>
      <c r="H72" s="103"/>
      <c r="I72" s="103"/>
      <c r="J72" s="103"/>
      <c r="K72" s="103"/>
      <c r="L72" s="103"/>
    </row>
    <row r="73" spans="1:12" ht="18.75" thickBot="1">
      <c r="A73" s="163" t="s">
        <v>89</v>
      </c>
      <c r="B73" s="279"/>
      <c r="C73" s="279"/>
      <c r="D73" s="279">
        <v>0</v>
      </c>
      <c r="E73" s="279"/>
      <c r="F73" s="103"/>
      <c r="G73" s="103"/>
      <c r="H73" s="103"/>
      <c r="I73" s="103"/>
      <c r="J73" s="103"/>
      <c r="K73" s="103"/>
      <c r="L73" s="103"/>
    </row>
    <row r="74" spans="1:12" ht="18.75" thickBot="1">
      <c r="A74" s="164" t="s">
        <v>90</v>
      </c>
      <c r="B74" s="165">
        <f>B75+B76</f>
        <v>0</v>
      </c>
      <c r="C74" s="165">
        <f t="shared" ref="C74:E74" si="70">C75+C76</f>
        <v>0</v>
      </c>
      <c r="D74" s="165">
        <f t="shared" si="70"/>
        <v>0</v>
      </c>
      <c r="E74" s="165">
        <f t="shared" si="70"/>
        <v>0</v>
      </c>
      <c r="F74" s="103"/>
      <c r="G74" s="103"/>
      <c r="H74" s="103"/>
      <c r="I74" s="103"/>
      <c r="J74" s="103"/>
      <c r="K74" s="103"/>
      <c r="L74" s="103"/>
    </row>
    <row r="75" spans="1:12" ht="18">
      <c r="A75" s="166" t="s">
        <v>91</v>
      </c>
      <c r="B75" s="167"/>
      <c r="C75" s="168"/>
      <c r="D75" s="168"/>
      <c r="E75" s="169"/>
      <c r="F75" s="103"/>
      <c r="G75" s="103"/>
      <c r="H75" s="103"/>
      <c r="I75" s="103"/>
      <c r="J75" s="103"/>
      <c r="K75" s="103"/>
      <c r="L75" s="103"/>
    </row>
    <row r="76" spans="1:12" ht="18.75" thickBot="1">
      <c r="A76" s="170" t="s">
        <v>92</v>
      </c>
      <c r="B76" s="171"/>
      <c r="C76" s="172"/>
      <c r="D76" s="172"/>
      <c r="E76" s="173"/>
      <c r="F76" s="103"/>
      <c r="G76" s="103"/>
      <c r="H76" s="103"/>
      <c r="I76" s="103"/>
      <c r="J76" s="103"/>
      <c r="K76" s="103"/>
      <c r="L76" s="103"/>
    </row>
    <row r="77" spans="1:12" ht="18.75" thickBot="1">
      <c r="A77" s="164" t="s">
        <v>108</v>
      </c>
      <c r="B77" s="165">
        <f>SUM(B78:B83)</f>
        <v>0</v>
      </c>
      <c r="C77" s="165">
        <f t="shared" ref="C77:E77" si="71">SUM(C78:C83)</f>
        <v>0</v>
      </c>
      <c r="D77" s="165">
        <f t="shared" si="71"/>
        <v>0</v>
      </c>
      <c r="E77" s="165">
        <f t="shared" si="71"/>
        <v>0</v>
      </c>
      <c r="F77" s="103"/>
      <c r="G77" s="103"/>
      <c r="H77" s="103"/>
      <c r="I77" s="103"/>
      <c r="J77" s="103"/>
      <c r="K77" s="103"/>
      <c r="L77" s="103"/>
    </row>
    <row r="78" spans="1:12" ht="18">
      <c r="A78" s="174" t="s">
        <v>94</v>
      </c>
      <c r="B78" s="175"/>
      <c r="C78" s="128"/>
      <c r="D78" s="128"/>
      <c r="E78" s="129"/>
      <c r="F78" s="103"/>
      <c r="G78" s="103"/>
      <c r="H78" s="103"/>
      <c r="I78" s="103"/>
      <c r="J78" s="103"/>
      <c r="K78" s="103"/>
      <c r="L78" s="103"/>
    </row>
    <row r="79" spans="1:12" ht="18">
      <c r="A79" s="176" t="s">
        <v>92</v>
      </c>
      <c r="B79" s="177"/>
      <c r="C79" s="132"/>
      <c r="D79" s="132"/>
      <c r="E79" s="133"/>
      <c r="F79" s="103"/>
      <c r="G79" s="103"/>
      <c r="H79" s="103"/>
      <c r="I79" s="103"/>
      <c r="J79" s="103"/>
      <c r="K79" s="103"/>
      <c r="L79" s="103"/>
    </row>
    <row r="80" spans="1:12" ht="18">
      <c r="A80" s="176" t="s">
        <v>103</v>
      </c>
      <c r="B80" s="177"/>
      <c r="C80" s="132"/>
      <c r="D80" s="132"/>
      <c r="E80" s="133"/>
      <c r="F80" s="103"/>
      <c r="G80" s="103"/>
      <c r="H80" s="103"/>
      <c r="I80" s="103"/>
      <c r="J80" s="103"/>
      <c r="K80" s="103"/>
      <c r="L80" s="103"/>
    </row>
    <row r="81" spans="1:12" ht="18">
      <c r="A81" s="176" t="s">
        <v>102</v>
      </c>
      <c r="B81" s="177"/>
      <c r="C81" s="132"/>
      <c r="D81" s="132"/>
      <c r="E81" s="133"/>
      <c r="F81" s="103"/>
      <c r="G81" s="103"/>
      <c r="H81" s="103"/>
      <c r="I81" s="103"/>
      <c r="J81" s="103"/>
      <c r="K81" s="103"/>
      <c r="L81" s="103"/>
    </row>
    <row r="82" spans="1:12" ht="36">
      <c r="A82" s="176" t="s">
        <v>112</v>
      </c>
      <c r="B82" s="177"/>
      <c r="C82" s="132"/>
      <c r="D82" s="132"/>
      <c r="E82" s="133"/>
      <c r="F82" s="103"/>
      <c r="G82" s="103"/>
      <c r="H82" s="103"/>
      <c r="I82" s="103"/>
      <c r="J82" s="103"/>
      <c r="K82" s="103"/>
      <c r="L82" s="103"/>
    </row>
    <row r="83" spans="1:12" ht="18.75" thickBot="1">
      <c r="A83" s="178" t="s">
        <v>95</v>
      </c>
      <c r="B83" s="179"/>
      <c r="C83" s="136"/>
      <c r="D83" s="136"/>
      <c r="E83" s="137"/>
      <c r="F83" s="103"/>
      <c r="G83" s="103"/>
      <c r="H83" s="103"/>
      <c r="I83" s="103"/>
      <c r="J83" s="103"/>
      <c r="K83" s="103"/>
      <c r="L83" s="103"/>
    </row>
    <row r="84" spans="1:12" ht="18.75" thickBot="1">
      <c r="A84" s="164" t="s">
        <v>93</v>
      </c>
      <c r="B84" s="123"/>
      <c r="C84" s="123"/>
      <c r="D84" s="123"/>
      <c r="E84" s="123"/>
      <c r="F84" s="103"/>
      <c r="G84" s="103"/>
      <c r="H84" s="103"/>
      <c r="I84" s="103"/>
      <c r="J84" s="103"/>
      <c r="K84" s="103"/>
      <c r="L84" s="103"/>
    </row>
    <row r="85" spans="1:12" ht="18.75" thickBot="1">
      <c r="A85" s="153" t="s">
        <v>5</v>
      </c>
      <c r="B85" s="154">
        <f>B72+B64</f>
        <v>0</v>
      </c>
      <c r="C85" s="154">
        <f>C72+C64</f>
        <v>0</v>
      </c>
      <c r="D85" s="154">
        <f>D72+D64</f>
        <v>0</v>
      </c>
      <c r="E85" s="154">
        <f>E72+E64</f>
        <v>0</v>
      </c>
      <c r="F85" s="103"/>
      <c r="G85" s="103"/>
      <c r="H85" s="103"/>
      <c r="I85" s="103"/>
      <c r="J85" s="103"/>
      <c r="K85" s="103"/>
      <c r="L85" s="103"/>
    </row>
    <row r="86" spans="1:12" ht="18">
      <c r="A86" s="180" t="s">
        <v>6</v>
      </c>
      <c r="B86" s="181">
        <f>B61-B85</f>
        <v>0</v>
      </c>
      <c r="C86" s="181">
        <f>C61-C85</f>
        <v>0</v>
      </c>
      <c r="D86" s="181">
        <f>D61-D85</f>
        <v>0</v>
      </c>
      <c r="E86" s="181">
        <f>E61-E85</f>
        <v>0</v>
      </c>
      <c r="F86" s="182"/>
      <c r="G86" s="182"/>
      <c r="H86" s="182"/>
      <c r="I86" s="182"/>
      <c r="J86" s="182"/>
      <c r="K86" s="182"/>
      <c r="L86" s="103"/>
    </row>
    <row r="87" spans="1:12" ht="18">
      <c r="A87" s="183"/>
      <c r="B87" s="183"/>
      <c r="C87" s="183"/>
      <c r="D87" s="183"/>
      <c r="E87" s="183"/>
      <c r="F87" s="103"/>
      <c r="G87" s="103"/>
      <c r="H87" s="103"/>
      <c r="I87" s="103"/>
      <c r="J87" s="103"/>
      <c r="K87" s="103"/>
      <c r="L87" s="103"/>
    </row>
    <row r="88" spans="1:12" ht="18">
      <c r="A88" s="184"/>
      <c r="B88" s="184"/>
      <c r="C88" s="184"/>
      <c r="D88" s="184"/>
      <c r="E88" s="184"/>
      <c r="F88" s="103"/>
      <c r="G88" s="103"/>
      <c r="H88" s="103"/>
      <c r="I88" s="103"/>
      <c r="J88" s="103"/>
      <c r="K88" s="103"/>
      <c r="L88" s="103"/>
    </row>
    <row r="89" spans="1:12" ht="18">
      <c r="A89" s="184" t="s">
        <v>13</v>
      </c>
      <c r="B89" s="184"/>
      <c r="C89" s="184"/>
      <c r="D89" s="184"/>
      <c r="E89" s="184"/>
      <c r="F89" s="103"/>
      <c r="G89" s="103"/>
      <c r="H89" s="103"/>
      <c r="I89" s="103"/>
      <c r="J89" s="103"/>
      <c r="K89" s="103"/>
      <c r="L89" s="103"/>
    </row>
    <row r="90" spans="1:12" ht="18">
      <c r="A90" s="185" t="s">
        <v>14</v>
      </c>
      <c r="B90" s="184"/>
      <c r="C90" s="184"/>
      <c r="D90" s="184"/>
      <c r="E90" s="184"/>
      <c r="F90" s="103"/>
      <c r="G90" s="103"/>
      <c r="H90" s="103"/>
      <c r="I90" s="103"/>
      <c r="J90" s="103"/>
      <c r="K90" s="103"/>
      <c r="L90" s="103"/>
    </row>
  </sheetData>
  <sheetProtection algorithmName="SHA-512" hashValue="cwmfpiUFSxu2ddzUncQ6nXDtn+M9Ou3PQRjmHvQPbhiH/FziDvoaA+1U4flTAdtSkd6pK+e8xCq+jmHzBr8S3w==" saltValue="ah3AoKjvBw5HbQbab6xg7g==" spinCount="100000" sheet="1" objects="1" scenarios="1" formatColumns="0"/>
  <mergeCells count="3">
    <mergeCell ref="W1:AG1"/>
    <mergeCell ref="X2:AA2"/>
    <mergeCell ref="AB2:AH2"/>
  </mergeCells>
  <conditionalFormatting sqref="B86:K86">
    <cfRule type="cellIs" dxfId="4" priority="1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verticalDpi="0" r:id="rId1"/>
  <rowBreaks count="1" manualBreakCount="1">
    <brk id="46" max="11" man="1"/>
  </rowBreaks>
  <ignoredErrors>
    <ignoredError sqref="X21:AA21 X32:AA32 X28:AA31 X33:AA35 X23:AA27 X22:AA22 B18:D18 F18:L18 B37:E37" unlockedFormula="1"/>
    <ignoredError sqref="B54:E54" formulaRange="1"/>
    <ignoredError sqref="E18" formulaRange="1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I49"/>
  <sheetViews>
    <sheetView topLeftCell="A30" zoomScale="75" workbookViewId="0">
      <selection sqref="A1:XFD1048576"/>
    </sheetView>
  </sheetViews>
  <sheetFormatPr defaultRowHeight="16.5"/>
  <cols>
    <col min="1" max="3" width="6.75" style="189" customWidth="1"/>
    <col min="4" max="4" width="11.375" style="189" customWidth="1"/>
    <col min="5" max="5" width="40.5" style="189" customWidth="1"/>
    <col min="6" max="7" width="10.625" style="189" customWidth="1"/>
    <col min="8" max="8" width="10.125" style="189" bestFit="1" customWidth="1"/>
    <col min="9" max="9" width="15" style="189" bestFit="1" customWidth="1"/>
    <col min="10" max="16384" width="9" style="189"/>
  </cols>
  <sheetData>
    <row r="1" spans="1:9">
      <c r="E1" s="189" t="s">
        <v>118</v>
      </c>
    </row>
    <row r="3" spans="1:9" ht="17.25" thickBot="1"/>
    <row r="4" spans="1:9">
      <c r="A4" s="215"/>
      <c r="B4" s="216"/>
      <c r="C4" s="216"/>
      <c r="D4" s="216"/>
      <c r="E4" s="217"/>
      <c r="F4" s="218">
        <f>'Pełna księgowość'!B3</f>
        <v>2021</v>
      </c>
      <c r="G4" s="218">
        <f>'Pełna księgowość'!C3</f>
        <v>2022</v>
      </c>
      <c r="H4" s="218">
        <f>'Pełna księgowość'!D3</f>
        <v>2023</v>
      </c>
      <c r="I4" s="219" t="str">
        <f>'Pełna księgowość'!E3</f>
        <v>Okres bieżący</v>
      </c>
    </row>
    <row r="5" spans="1:9">
      <c r="A5" s="220"/>
      <c r="B5" s="221"/>
      <c r="C5" s="221"/>
      <c r="D5" s="221"/>
      <c r="E5" s="222"/>
      <c r="F5" s="223"/>
      <c r="G5" s="223"/>
      <c r="H5" s="223"/>
      <c r="I5" s="224"/>
    </row>
    <row r="6" spans="1:9" ht="15" customHeight="1">
      <c r="A6" s="285" t="s">
        <v>119</v>
      </c>
      <c r="B6" s="286"/>
      <c r="C6" s="286"/>
      <c r="D6" s="287"/>
      <c r="E6" s="291" t="s">
        <v>120</v>
      </c>
      <c r="F6" s="293">
        <f>IF('Pełna księgowość'!B4&gt;0,'Pełna księgowość'!B25/'Pełna księgowość'!B4,0)</f>
        <v>0</v>
      </c>
      <c r="G6" s="293">
        <f>IF('Pełna księgowość'!C4&gt;0,'Pełna księgowość'!C25/'Pełna księgowość'!C4,0)</f>
        <v>0</v>
      </c>
      <c r="H6" s="293">
        <f>IF('Pełna księgowość'!D4&gt;0,'Pełna księgowość'!D25/'Pełna księgowość'!D4,0)</f>
        <v>0</v>
      </c>
      <c r="I6" s="283">
        <f>IF('Pełna księgowość'!E4&gt;0,'Pełna księgowość'!E25/'Pełna księgowość'!E4,0)</f>
        <v>0</v>
      </c>
    </row>
    <row r="7" spans="1:9" ht="15" customHeight="1">
      <c r="A7" s="288"/>
      <c r="B7" s="289"/>
      <c r="C7" s="289"/>
      <c r="D7" s="290"/>
      <c r="E7" s="292"/>
      <c r="F7" s="294"/>
      <c r="G7" s="294"/>
      <c r="H7" s="294"/>
      <c r="I7" s="284"/>
    </row>
    <row r="8" spans="1:9" ht="15" customHeight="1">
      <c r="A8" s="288" t="s">
        <v>121</v>
      </c>
      <c r="B8" s="289"/>
      <c r="C8" s="289"/>
      <c r="D8" s="290"/>
      <c r="E8" s="291" t="s">
        <v>122</v>
      </c>
      <c r="F8" s="300">
        <f>IF('Pełna księgowość'!B61&gt;0,'Pełna księgowość'!B28/'Pełna księgowość'!B61,0)</f>
        <v>0</v>
      </c>
      <c r="G8" s="300">
        <f>IF('Pełna księgowość'!C61&gt;0,'Pełna księgowość'!C28/'Pełna księgowość'!C61,0)</f>
        <v>0</v>
      </c>
      <c r="H8" s="300">
        <f>IF('Pełna księgowość'!D61&gt;0,'Pełna księgowość'!D28/'Pełna księgowość'!D61,0)</f>
        <v>0</v>
      </c>
      <c r="I8" s="302">
        <f>IF('Pełna księgowość'!E61&gt;0,'Pełna księgowość'!E28/'Pełna księgowość'!E61,0)</f>
        <v>0</v>
      </c>
    </row>
    <row r="9" spans="1:9" ht="15" customHeight="1">
      <c r="A9" s="297"/>
      <c r="B9" s="298"/>
      <c r="C9" s="298"/>
      <c r="D9" s="299"/>
      <c r="E9" s="292"/>
      <c r="F9" s="301"/>
      <c r="G9" s="301"/>
      <c r="H9" s="301"/>
      <c r="I9" s="303"/>
    </row>
    <row r="10" spans="1:9" ht="15" customHeight="1">
      <c r="A10" s="285" t="s">
        <v>123</v>
      </c>
      <c r="B10" s="286"/>
      <c r="C10" s="286"/>
      <c r="D10" s="287"/>
      <c r="E10" s="291" t="s">
        <v>124</v>
      </c>
      <c r="F10" s="304">
        <f>IF('Pełna księgowość'!B77&gt;0,'Pełna księgowość'!B47/'Pełna księgowość'!B77,0)</f>
        <v>0</v>
      </c>
      <c r="G10" s="304">
        <f>IF('Pełna księgowość'!C77&gt;0,'Pełna księgowość'!C47/'Pełna księgowość'!C77,0)</f>
        <v>0</v>
      </c>
      <c r="H10" s="304">
        <f>IF('Pełna księgowość'!D77&gt;0,'Pełna księgowość'!D47/'Pełna księgowość'!D77,0)</f>
        <v>0</v>
      </c>
      <c r="I10" s="295">
        <f>IF('Pełna księgowość'!E77&gt;0,'Pełna księgowość'!E47/'Pełna księgowość'!E77,0)</f>
        <v>0</v>
      </c>
    </row>
    <row r="11" spans="1:9" ht="15" customHeight="1">
      <c r="A11" s="297"/>
      <c r="B11" s="298"/>
      <c r="C11" s="298"/>
      <c r="D11" s="299"/>
      <c r="E11" s="292"/>
      <c r="F11" s="305"/>
      <c r="G11" s="305"/>
      <c r="H11" s="305"/>
      <c r="I11" s="296"/>
    </row>
    <row r="12" spans="1:9" ht="33">
      <c r="A12" s="309" t="s">
        <v>125</v>
      </c>
      <c r="B12" s="310"/>
      <c r="C12" s="310"/>
      <c r="D12" s="311"/>
      <c r="E12" s="225" t="s">
        <v>126</v>
      </c>
      <c r="F12" s="226">
        <f>IF('Pełna księgowość'!B77&gt;0,('Pełna księgowość'!B47-'Pełna księgowość'!B48)/'Pełna księgowość'!B77,0)</f>
        <v>0</v>
      </c>
      <c r="G12" s="226">
        <f>IF('Pełna księgowość'!C77&gt;0,('Pełna księgowość'!C47-'Pełna księgowość'!C48)/'Pełna księgowość'!C77,0)</f>
        <v>0</v>
      </c>
      <c r="H12" s="226">
        <f>IF('Pełna księgowość'!D77&gt;0,('Pełna księgowość'!D47-'Pełna księgowość'!D48)/'Pełna księgowość'!D77,0)</f>
        <v>0</v>
      </c>
      <c r="I12" s="227">
        <f>IF('Pełna księgowość'!E77&gt;0,('Pełna księgowość'!E47-'Pełna księgowość'!E48)/'Pełna księgowość'!E77,0)</f>
        <v>0</v>
      </c>
    </row>
    <row r="13" spans="1:9" ht="15" customHeight="1">
      <c r="A13" s="312" t="s">
        <v>127</v>
      </c>
      <c r="B13" s="313"/>
      <c r="C13" s="313"/>
      <c r="D13" s="314"/>
      <c r="E13" s="291" t="s">
        <v>128</v>
      </c>
      <c r="F13" s="304">
        <f>IF('Pełna księgowość'!B64&gt;0,'Pełna księgowość'!B72/'Pełna księgowość'!B64,0)</f>
        <v>0</v>
      </c>
      <c r="G13" s="304">
        <f>IF('Pełna księgowość'!C64&gt;0,'Pełna księgowość'!C72/'Pełna księgowość'!C64,0)</f>
        <v>0</v>
      </c>
      <c r="H13" s="304">
        <f>IF('Pełna księgowość'!D64&gt;0,'Pełna księgowość'!D72/'Pełna księgowość'!D64,0)</f>
        <v>0</v>
      </c>
      <c r="I13" s="295">
        <f>IF('Pełna księgowość'!E64&gt;0,'Pełna księgowość'!E72/'Pełna księgowość'!E64,0)</f>
        <v>0</v>
      </c>
    </row>
    <row r="14" spans="1:9" ht="23.25" customHeight="1">
      <c r="A14" s="315"/>
      <c r="B14" s="316"/>
      <c r="C14" s="316"/>
      <c r="D14" s="317"/>
      <c r="E14" s="292"/>
      <c r="F14" s="305"/>
      <c r="G14" s="305"/>
      <c r="H14" s="305"/>
      <c r="I14" s="296"/>
    </row>
    <row r="15" spans="1:9" ht="30" customHeight="1" thickBot="1">
      <c r="A15" s="306" t="s">
        <v>129</v>
      </c>
      <c r="B15" s="307"/>
      <c r="C15" s="307"/>
      <c r="D15" s="308"/>
      <c r="E15" s="228" t="s">
        <v>130</v>
      </c>
      <c r="F15" s="229">
        <f>IF('Pełna księgowość'!B78&gt;0,('Pełna księgowość'!B25+'Pełna księgowość'!B24)/'Pełna księgowość'!B78,0)</f>
        <v>0</v>
      </c>
      <c r="G15" s="229">
        <f>IF('Pełna księgowość'!C78&gt;0,('Pełna księgowość'!C25+'Pełna księgowość'!C24)/'Pełna księgowość'!C78,0)</f>
        <v>0</v>
      </c>
      <c r="H15" s="229">
        <f>IF('Pełna księgowość'!D78&gt;0,('Pełna księgowość'!D25+'Pełna księgowość'!D24)/'Pełna księgowość'!D78,0)</f>
        <v>0</v>
      </c>
      <c r="I15" s="230">
        <f>IF('Pełna księgowość'!E78&gt;0,('Pełna księgowość'!E25+'Pełna księgowość'!E24)/'Pełna księgowość'!E78,0)</f>
        <v>0</v>
      </c>
    </row>
    <row r="20" spans="1:5">
      <c r="A20" s="189" t="s">
        <v>131</v>
      </c>
    </row>
    <row r="22" spans="1:5">
      <c r="A22" s="189" t="s">
        <v>119</v>
      </c>
      <c r="E22" s="231">
        <f>IF(H6&lt;=0.1,A24,IF(H6&lt;=0.25,B24,IF(H6&lt;=0.5,C24,D24)))</f>
        <v>0</v>
      </c>
    </row>
    <row r="23" spans="1:5">
      <c r="A23" s="189" t="s">
        <v>132</v>
      </c>
      <c r="B23" s="189" t="s">
        <v>133</v>
      </c>
      <c r="C23" s="189" t="s">
        <v>134</v>
      </c>
      <c r="D23" s="189" t="s">
        <v>135</v>
      </c>
    </row>
    <row r="24" spans="1:5">
      <c r="A24" s="189">
        <v>0</v>
      </c>
      <c r="B24" s="189">
        <v>1</v>
      </c>
      <c r="C24" s="189">
        <v>2</v>
      </c>
      <c r="D24" s="189">
        <v>3</v>
      </c>
    </row>
    <row r="27" spans="1:5">
      <c r="A27" s="189" t="s">
        <v>121</v>
      </c>
      <c r="E27" s="231">
        <f>IF(H8&lt;=0.1,A29,IF(H8&lt;=0.25,B29,IF(H8&lt;=0.5,C29,D29)))</f>
        <v>0</v>
      </c>
    </row>
    <row r="28" spans="1:5">
      <c r="A28" s="189" t="s">
        <v>132</v>
      </c>
      <c r="B28" s="189" t="s">
        <v>133</v>
      </c>
      <c r="C28" s="189" t="s">
        <v>134</v>
      </c>
      <c r="D28" s="189" t="s">
        <v>135</v>
      </c>
    </row>
    <row r="29" spans="1:5">
      <c r="A29" s="189">
        <v>0</v>
      </c>
      <c r="B29" s="189">
        <v>1</v>
      </c>
      <c r="C29" s="189">
        <v>2</v>
      </c>
      <c r="D29" s="189">
        <v>3</v>
      </c>
    </row>
    <row r="32" spans="1:5">
      <c r="A32" s="189" t="s">
        <v>123</v>
      </c>
      <c r="E32" s="231">
        <f>IF(H10&lt;0,A34,IF(H10&lt;1,B34,IF(H10&lt;2,C34,D34)))</f>
        <v>1</v>
      </c>
    </row>
    <row r="33" spans="1:5">
      <c r="A33" s="189" t="s">
        <v>136</v>
      </c>
      <c r="B33" s="189" t="s">
        <v>137</v>
      </c>
      <c r="C33" s="232" t="s">
        <v>138</v>
      </c>
      <c r="D33" s="189" t="s">
        <v>139</v>
      </c>
    </row>
    <row r="34" spans="1:5">
      <c r="A34" s="189">
        <v>0</v>
      </c>
      <c r="B34" s="189">
        <v>1</v>
      </c>
      <c r="C34" s="189">
        <v>2</v>
      </c>
      <c r="D34" s="189">
        <v>3</v>
      </c>
    </row>
    <row r="37" spans="1:5">
      <c r="A37" s="189" t="s">
        <v>125</v>
      </c>
      <c r="E37" s="231">
        <f>IF(H12&lt;0,A39,IF(H12&lt;0.7,B39,IF(H12&lt;1,C39,D39)))</f>
        <v>1</v>
      </c>
    </row>
    <row r="38" spans="1:5">
      <c r="A38" s="189" t="s">
        <v>136</v>
      </c>
      <c r="B38" s="189" t="s">
        <v>140</v>
      </c>
      <c r="C38" s="232" t="s">
        <v>141</v>
      </c>
      <c r="D38" s="189" t="s">
        <v>142</v>
      </c>
    </row>
    <row r="39" spans="1:5">
      <c r="A39" s="189">
        <v>0</v>
      </c>
      <c r="B39" s="189">
        <v>1</v>
      </c>
      <c r="C39" s="189">
        <v>2</v>
      </c>
      <c r="D39" s="189">
        <v>3</v>
      </c>
    </row>
    <row r="42" spans="1:5">
      <c r="A42" s="189" t="s">
        <v>127</v>
      </c>
      <c r="E42" s="231">
        <f>IF(H13&lt;0.5,D44,IF(H13&lt;1.5,C44,IF(H13&lt;3,B44,D44)))</f>
        <v>3</v>
      </c>
    </row>
    <row r="43" spans="1:5">
      <c r="A43" s="189" t="s">
        <v>143</v>
      </c>
      <c r="B43" s="189" t="s">
        <v>144</v>
      </c>
      <c r="C43" s="189" t="s">
        <v>145</v>
      </c>
      <c r="D43" s="189" t="s">
        <v>146</v>
      </c>
    </row>
    <row r="44" spans="1:5">
      <c r="A44" s="189">
        <v>0</v>
      </c>
      <c r="B44" s="189">
        <v>1</v>
      </c>
      <c r="C44" s="189">
        <v>2</v>
      </c>
      <c r="D44" s="189">
        <v>3</v>
      </c>
    </row>
    <row r="47" spans="1:5">
      <c r="A47" s="189" t="s">
        <v>129</v>
      </c>
      <c r="E47" s="231">
        <f>IF(H15&lt;1,A49,IF(H15&lt;1.2,B49,IF(H15&lt;1.5,C49,D49)))</f>
        <v>0</v>
      </c>
    </row>
    <row r="48" spans="1:5">
      <c r="A48" s="189" t="s">
        <v>147</v>
      </c>
      <c r="B48" s="189" t="s">
        <v>148</v>
      </c>
      <c r="C48" s="189" t="s">
        <v>149</v>
      </c>
      <c r="D48" s="189" t="s">
        <v>150</v>
      </c>
    </row>
    <row r="49" spans="1:4">
      <c r="A49" s="189">
        <v>0</v>
      </c>
      <c r="B49" s="189">
        <v>1</v>
      </c>
      <c r="C49" s="189">
        <v>2</v>
      </c>
      <c r="D49" s="189">
        <v>3</v>
      </c>
    </row>
  </sheetData>
  <sheetProtection formatCells="0" formatColumns="0"/>
  <mergeCells count="26">
    <mergeCell ref="I13:I14"/>
    <mergeCell ref="A15:D15"/>
    <mergeCell ref="A12:D12"/>
    <mergeCell ref="A13:D14"/>
    <mergeCell ref="E13:E14"/>
    <mergeCell ref="F13:F14"/>
    <mergeCell ref="G13:G14"/>
    <mergeCell ref="H13:H14"/>
    <mergeCell ref="I10:I11"/>
    <mergeCell ref="A8:D9"/>
    <mergeCell ref="E8:E9"/>
    <mergeCell ref="F8:F9"/>
    <mergeCell ref="G8:G9"/>
    <mergeCell ref="H8:H9"/>
    <mergeCell ref="I8:I9"/>
    <mergeCell ref="A10:D11"/>
    <mergeCell ref="E10:E11"/>
    <mergeCell ref="F10:F11"/>
    <mergeCell ref="G10:G11"/>
    <mergeCell ref="H10:H11"/>
    <mergeCell ref="I6:I7"/>
    <mergeCell ref="A6:D7"/>
    <mergeCell ref="E6:E7"/>
    <mergeCell ref="F6:F7"/>
    <mergeCell ref="G6:G7"/>
    <mergeCell ref="H6:H7"/>
  </mergeCells>
  <printOptions horizontalCentered="1" verticalCentered="1"/>
  <pageMargins left="0.19685039370078741" right="0.19685039370078741" top="0.19685039370078741" bottom="0.19685039370078741" header="0.19685039370078741" footer="0.33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F52"/>
  <sheetViews>
    <sheetView view="pageBreakPreview" zoomScale="60" zoomScaleNormal="100" workbookViewId="0">
      <pane ySplit="4" topLeftCell="A5" activePane="bottomLeft" state="frozen"/>
      <selection sqref="A1:XFD1048576"/>
      <selection pane="bottomLeft" sqref="A1:XFD1048576"/>
    </sheetView>
  </sheetViews>
  <sheetFormatPr defaultRowHeight="15"/>
  <cols>
    <col min="1" max="1" width="3.25" style="186" customWidth="1"/>
    <col min="2" max="2" width="31.875" style="186" bestFit="1" customWidth="1"/>
    <col min="3" max="3" width="12.375" style="236" bestFit="1" customWidth="1"/>
    <col min="4" max="5" width="9" style="186"/>
    <col min="6" max="6" width="12.125" style="186" bestFit="1" customWidth="1"/>
    <col min="7" max="16384" width="9" style="186"/>
  </cols>
  <sheetData>
    <row r="1" spans="1:6">
      <c r="B1" s="188" t="s">
        <v>151</v>
      </c>
      <c r="C1" s="186" t="s">
        <v>152</v>
      </c>
    </row>
    <row r="2" spans="1:6">
      <c r="B2" s="186" t="s">
        <v>153</v>
      </c>
    </row>
    <row r="3" spans="1:6">
      <c r="C3" s="188" t="s">
        <v>154</v>
      </c>
      <c r="D3" s="188"/>
      <c r="E3" s="188" t="s">
        <v>155</v>
      </c>
    </row>
    <row r="4" spans="1:6">
      <c r="C4" s="188" t="s">
        <v>156</v>
      </c>
      <c r="D4" s="188"/>
      <c r="E4" s="188" t="s">
        <v>157</v>
      </c>
    </row>
    <row r="5" spans="1:6">
      <c r="B5" s="186" t="s">
        <v>158</v>
      </c>
    </row>
    <row r="6" spans="1:6">
      <c r="B6" s="186" t="s">
        <v>159</v>
      </c>
    </row>
    <row r="8" spans="1:6" s="236" customFormat="1">
      <c r="A8" s="233" t="s">
        <v>160</v>
      </c>
      <c r="B8" s="233" t="s">
        <v>161</v>
      </c>
      <c r="C8" s="234" t="s">
        <v>162</v>
      </c>
      <c r="D8" s="235" t="s">
        <v>163</v>
      </c>
      <c r="E8" s="234" t="s">
        <v>164</v>
      </c>
      <c r="F8" s="233" t="s">
        <v>165</v>
      </c>
    </row>
    <row r="9" spans="1:6" s="236" customFormat="1">
      <c r="A9" s="237"/>
      <c r="B9" s="237"/>
      <c r="C9" s="239"/>
      <c r="D9" s="238"/>
      <c r="E9" s="239"/>
      <c r="F9" s="237" t="s">
        <v>166</v>
      </c>
    </row>
    <row r="10" spans="1:6">
      <c r="A10" s="240">
        <v>1</v>
      </c>
      <c r="B10" s="253" t="s">
        <v>167</v>
      </c>
      <c r="C10" s="267" t="s">
        <v>168</v>
      </c>
      <c r="D10" s="241">
        <v>3</v>
      </c>
      <c r="E10" s="242">
        <v>0.7</v>
      </c>
      <c r="F10" s="243">
        <f>D10*E10</f>
        <v>2.0999999999999996</v>
      </c>
    </row>
    <row r="11" spans="1:6">
      <c r="A11" s="244">
        <v>2</v>
      </c>
      <c r="B11" s="268" t="s">
        <v>169</v>
      </c>
      <c r="C11" s="269"/>
      <c r="D11" s="245">
        <v>3</v>
      </c>
      <c r="E11" s="246">
        <v>0.4</v>
      </c>
      <c r="F11" s="247">
        <f>D11*E11</f>
        <v>1.2000000000000002</v>
      </c>
    </row>
    <row r="12" spans="1:6">
      <c r="A12" s="244">
        <v>3</v>
      </c>
      <c r="B12" s="268" t="s">
        <v>170</v>
      </c>
      <c r="C12" s="269"/>
      <c r="D12" s="245">
        <v>3</v>
      </c>
      <c r="E12" s="246">
        <v>0.4</v>
      </c>
      <c r="F12" s="247">
        <f>D12*E12</f>
        <v>1.2000000000000002</v>
      </c>
    </row>
    <row r="13" spans="1:6">
      <c r="A13" s="244">
        <v>4</v>
      </c>
      <c r="B13" s="268" t="s">
        <v>171</v>
      </c>
      <c r="C13" s="269"/>
      <c r="D13" s="245">
        <v>3</v>
      </c>
      <c r="E13" s="246">
        <v>0.5</v>
      </c>
      <c r="F13" s="247">
        <f>D13*E13</f>
        <v>1.5</v>
      </c>
    </row>
    <row r="14" spans="1:6">
      <c r="A14" s="240">
        <v>5</v>
      </c>
      <c r="B14" s="253" t="s">
        <v>172</v>
      </c>
      <c r="C14" s="267" t="s">
        <v>173</v>
      </c>
      <c r="D14" s="241">
        <v>3</v>
      </c>
      <c r="E14" s="242">
        <v>0.5</v>
      </c>
      <c r="F14" s="243">
        <f>D14*E14</f>
        <v>1.5</v>
      </c>
    </row>
    <row r="15" spans="1:6">
      <c r="A15" s="320">
        <v>6</v>
      </c>
      <c r="B15" s="268" t="s">
        <v>118</v>
      </c>
      <c r="C15" s="269" t="s">
        <v>165</v>
      </c>
      <c r="D15" s="248"/>
      <c r="E15" s="246"/>
      <c r="F15" s="247"/>
    </row>
    <row r="16" spans="1:6">
      <c r="A16" s="321"/>
      <c r="B16" s="268" t="s">
        <v>119</v>
      </c>
      <c r="C16" s="269" t="s">
        <v>174</v>
      </c>
      <c r="D16" s="248">
        <f>Ratios_RU!E22</f>
        <v>0</v>
      </c>
      <c r="E16" s="246">
        <v>0.6</v>
      </c>
      <c r="F16" s="247">
        <f>D16*E16</f>
        <v>0</v>
      </c>
    </row>
    <row r="17" spans="1:6">
      <c r="A17" s="321"/>
      <c r="B17" s="247" t="s">
        <v>175</v>
      </c>
      <c r="C17" s="269" t="s">
        <v>176</v>
      </c>
      <c r="D17" s="248"/>
      <c r="E17" s="246"/>
      <c r="F17" s="247"/>
    </row>
    <row r="18" spans="1:6">
      <c r="A18" s="321"/>
      <c r="B18" s="268" t="s">
        <v>121</v>
      </c>
      <c r="C18" s="269"/>
      <c r="D18" s="248">
        <f>Ratios_RU!E27</f>
        <v>0</v>
      </c>
      <c r="E18" s="246">
        <v>0.6</v>
      </c>
      <c r="F18" s="247">
        <f>D18*E18</f>
        <v>0</v>
      </c>
    </row>
    <row r="19" spans="1:6">
      <c r="A19" s="321"/>
      <c r="B19" s="247" t="s">
        <v>177</v>
      </c>
      <c r="C19" s="269"/>
      <c r="D19" s="248"/>
      <c r="E19" s="246"/>
      <c r="F19" s="247"/>
    </row>
    <row r="20" spans="1:6">
      <c r="A20" s="321"/>
      <c r="B20" s="247" t="s">
        <v>178</v>
      </c>
      <c r="C20" s="269"/>
      <c r="D20" s="248"/>
      <c r="E20" s="246"/>
      <c r="F20" s="247"/>
    </row>
    <row r="21" spans="1:6">
      <c r="A21" s="321"/>
      <c r="B21" s="268" t="s">
        <v>123</v>
      </c>
      <c r="C21" s="269"/>
      <c r="D21" s="248">
        <f>Ratios_RU!E32</f>
        <v>1</v>
      </c>
      <c r="E21" s="246">
        <v>0.6</v>
      </c>
      <c r="F21" s="247">
        <f>D21*E21</f>
        <v>0.6</v>
      </c>
    </row>
    <row r="22" spans="1:6">
      <c r="A22" s="321"/>
      <c r="B22" s="247" t="s">
        <v>179</v>
      </c>
      <c r="C22" s="270"/>
      <c r="D22" s="248"/>
      <c r="E22" s="246"/>
      <c r="F22" s="247"/>
    </row>
    <row r="23" spans="1:6">
      <c r="A23" s="321"/>
      <c r="B23" s="268" t="s">
        <v>125</v>
      </c>
      <c r="C23" s="269"/>
      <c r="D23" s="248">
        <f>Ratios_RU!E37</f>
        <v>1</v>
      </c>
      <c r="E23" s="246">
        <v>0.5</v>
      </c>
      <c r="F23" s="247">
        <f>D23*E23</f>
        <v>0.5</v>
      </c>
    </row>
    <row r="24" spans="1:6">
      <c r="A24" s="321"/>
      <c r="B24" s="247" t="s">
        <v>180</v>
      </c>
      <c r="C24" s="269"/>
      <c r="D24" s="248"/>
      <c r="E24" s="246"/>
      <c r="F24" s="247"/>
    </row>
    <row r="25" spans="1:6">
      <c r="A25" s="321"/>
      <c r="B25" s="247" t="s">
        <v>181</v>
      </c>
      <c r="C25" s="269"/>
      <c r="D25" s="248"/>
      <c r="E25" s="246"/>
      <c r="F25" s="247"/>
    </row>
    <row r="26" spans="1:6">
      <c r="A26" s="321"/>
      <c r="B26" s="268" t="s">
        <v>127</v>
      </c>
      <c r="C26" s="269"/>
      <c r="D26" s="248">
        <f>Ratios_RU!E42</f>
        <v>3</v>
      </c>
      <c r="E26" s="246">
        <v>0.5</v>
      </c>
      <c r="F26" s="247">
        <f>D26*E26</f>
        <v>1.5</v>
      </c>
    </row>
    <row r="27" spans="1:6">
      <c r="A27" s="321"/>
      <c r="B27" s="247" t="s">
        <v>182</v>
      </c>
      <c r="C27" s="269"/>
      <c r="D27" s="248"/>
      <c r="E27" s="246"/>
      <c r="F27" s="247"/>
    </row>
    <row r="28" spans="1:6">
      <c r="A28" s="321"/>
      <c r="B28" s="247" t="s">
        <v>183</v>
      </c>
      <c r="C28" s="269"/>
      <c r="D28" s="248"/>
      <c r="E28" s="246"/>
      <c r="F28" s="247"/>
    </row>
    <row r="29" spans="1:6">
      <c r="A29" s="321"/>
      <c r="B29" s="268" t="s">
        <v>129</v>
      </c>
      <c r="C29" s="269"/>
      <c r="D29" s="248">
        <f>Ratios_RU!E47</f>
        <v>0</v>
      </c>
      <c r="E29" s="246">
        <v>0.5</v>
      </c>
      <c r="F29" s="247">
        <f>D29*E29</f>
        <v>0</v>
      </c>
    </row>
    <row r="30" spans="1:6">
      <c r="A30" s="321"/>
      <c r="B30" s="247" t="s">
        <v>184</v>
      </c>
      <c r="C30" s="269"/>
      <c r="D30" s="248"/>
      <c r="E30" s="246"/>
      <c r="F30" s="247"/>
    </row>
    <row r="31" spans="1:6">
      <c r="A31" s="321"/>
      <c r="B31" s="247" t="s">
        <v>185</v>
      </c>
      <c r="C31" s="269"/>
      <c r="D31" s="248"/>
      <c r="E31" s="246"/>
      <c r="F31" s="247"/>
    </row>
    <row r="32" spans="1:6" ht="12.75" hidden="1" customHeight="1">
      <c r="A32" s="244"/>
      <c r="B32" s="247"/>
      <c r="C32" s="269"/>
      <c r="D32" s="249"/>
      <c r="E32" s="246"/>
      <c r="F32" s="247"/>
    </row>
    <row r="33" spans="1:6" ht="30">
      <c r="A33" s="250">
        <v>7</v>
      </c>
      <c r="B33" s="251" t="s">
        <v>186</v>
      </c>
      <c r="C33" s="267" t="s">
        <v>187</v>
      </c>
      <c r="D33" s="241">
        <v>3</v>
      </c>
      <c r="E33" s="242">
        <v>1</v>
      </c>
      <c r="F33" s="243">
        <f>D33*E33</f>
        <v>3</v>
      </c>
    </row>
    <row r="34" spans="1:6" ht="30">
      <c r="A34" s="240">
        <v>8</v>
      </c>
      <c r="B34" s="251" t="s">
        <v>188</v>
      </c>
      <c r="C34" s="267" t="s">
        <v>189</v>
      </c>
      <c r="D34" s="252"/>
      <c r="E34" s="242"/>
      <c r="F34" s="243">
        <f>F45</f>
        <v>6.8000000000000007</v>
      </c>
    </row>
    <row r="35" spans="1:6">
      <c r="A35" s="243"/>
      <c r="B35" s="243" t="s">
        <v>190</v>
      </c>
      <c r="C35" s="267"/>
      <c r="D35" s="252"/>
      <c r="E35" s="242"/>
      <c r="F35" s="253">
        <f>SUM(F10:F34)</f>
        <v>19.899999999999999</v>
      </c>
    </row>
    <row r="37" spans="1:6">
      <c r="A37" s="243" t="s">
        <v>160</v>
      </c>
      <c r="B37" s="254" t="s">
        <v>191</v>
      </c>
      <c r="C37" s="271"/>
      <c r="D37" s="255" t="s">
        <v>163</v>
      </c>
      <c r="E37" s="254" t="s">
        <v>164</v>
      </c>
      <c r="F37" s="243" t="s">
        <v>165</v>
      </c>
    </row>
    <row r="38" spans="1:6">
      <c r="A38" s="247">
        <v>1</v>
      </c>
      <c r="B38" s="256" t="s">
        <v>192</v>
      </c>
      <c r="C38" s="272"/>
      <c r="D38" s="257">
        <v>3</v>
      </c>
      <c r="E38" s="256">
        <v>0.4</v>
      </c>
      <c r="F38" s="247">
        <f>D38*E38</f>
        <v>1.2000000000000002</v>
      </c>
    </row>
    <row r="39" spans="1:6">
      <c r="A39" s="247">
        <v>2</v>
      </c>
      <c r="B39" s="256" t="s">
        <v>193</v>
      </c>
      <c r="C39" s="272"/>
      <c r="D39" s="257">
        <v>3</v>
      </c>
      <c r="E39" s="256">
        <v>0.4</v>
      </c>
      <c r="F39" s="247">
        <f t="shared" ref="F39:F44" si="0">D39*E39</f>
        <v>1.2000000000000002</v>
      </c>
    </row>
    <row r="40" spans="1:6">
      <c r="A40" s="247">
        <v>3</v>
      </c>
      <c r="B40" s="256" t="s">
        <v>194</v>
      </c>
      <c r="C40" s="272"/>
      <c r="D40" s="257">
        <v>1</v>
      </c>
      <c r="E40" s="256">
        <f>E39</f>
        <v>0.4</v>
      </c>
      <c r="F40" s="247">
        <f t="shared" si="0"/>
        <v>0.4</v>
      </c>
    </row>
    <row r="41" spans="1:6">
      <c r="A41" s="247">
        <v>4</v>
      </c>
      <c r="B41" s="256" t="s">
        <v>195</v>
      </c>
      <c r="C41" s="272"/>
      <c r="D41" s="257">
        <v>2</v>
      </c>
      <c r="E41" s="256">
        <v>0.5</v>
      </c>
      <c r="F41" s="247">
        <f t="shared" si="0"/>
        <v>1</v>
      </c>
    </row>
    <row r="42" spans="1:6">
      <c r="A42" s="247">
        <v>5</v>
      </c>
      <c r="B42" s="256" t="s">
        <v>196</v>
      </c>
      <c r="C42" s="272"/>
      <c r="D42" s="257">
        <v>0</v>
      </c>
      <c r="E42" s="256">
        <f>E41</f>
        <v>0.5</v>
      </c>
      <c r="F42" s="247">
        <f t="shared" si="0"/>
        <v>0</v>
      </c>
    </row>
    <row r="43" spans="1:6">
      <c r="A43" s="247">
        <v>6</v>
      </c>
      <c r="B43" s="256" t="s">
        <v>197</v>
      </c>
      <c r="C43" s="272"/>
      <c r="D43" s="257">
        <v>3</v>
      </c>
      <c r="E43" s="256">
        <f>E42</f>
        <v>0.5</v>
      </c>
      <c r="F43" s="247">
        <f t="shared" si="0"/>
        <v>1.5</v>
      </c>
    </row>
    <row r="44" spans="1:6">
      <c r="A44" s="258">
        <v>7</v>
      </c>
      <c r="B44" s="259" t="s">
        <v>198</v>
      </c>
      <c r="C44" s="273"/>
      <c r="D44" s="257">
        <v>3</v>
      </c>
      <c r="E44" s="259">
        <f>E43</f>
        <v>0.5</v>
      </c>
      <c r="F44" s="247">
        <f t="shared" si="0"/>
        <v>1.5</v>
      </c>
    </row>
    <row r="45" spans="1:6">
      <c r="A45" s="254"/>
      <c r="B45" s="242" t="s">
        <v>199</v>
      </c>
      <c r="C45" s="267"/>
      <c r="D45" s="255"/>
      <c r="E45" s="242"/>
      <c r="F45" s="243">
        <f>SUM(F38:F44)</f>
        <v>6.8000000000000007</v>
      </c>
    </row>
    <row r="47" spans="1:6">
      <c r="B47" s="260" t="s">
        <v>200</v>
      </c>
      <c r="C47" s="274" t="s">
        <v>163</v>
      </c>
      <c r="D47" s="261"/>
      <c r="E47" s="318"/>
      <c r="F47" s="319"/>
    </row>
    <row r="48" spans="1:6">
      <c r="A48" s="186">
        <v>1</v>
      </c>
      <c r="B48" s="262" t="s">
        <v>201</v>
      </c>
      <c r="C48" s="263">
        <v>30</v>
      </c>
      <c r="D48" s="255">
        <v>25</v>
      </c>
      <c r="E48" s="318">
        <f>IF(AND($F$35&lt;=C48,$F$35&gt;=D48),"X",)</f>
        <v>0</v>
      </c>
      <c r="F48" s="319"/>
    </row>
    <row r="49" spans="1:6">
      <c r="A49" s="186">
        <v>2</v>
      </c>
      <c r="B49" s="262" t="s">
        <v>202</v>
      </c>
      <c r="C49" s="263">
        <v>25</v>
      </c>
      <c r="D49" s="255">
        <v>20</v>
      </c>
      <c r="E49" s="318" t="str">
        <f>IF(AND($F$35&lt;C49,$F$35&gt;=D49),"X","0")</f>
        <v>0</v>
      </c>
      <c r="F49" s="319"/>
    </row>
    <row r="50" spans="1:6">
      <c r="A50" s="186">
        <v>3</v>
      </c>
      <c r="B50" s="264" t="s">
        <v>203</v>
      </c>
      <c r="C50" s="265">
        <v>20</v>
      </c>
      <c r="D50" s="266">
        <v>15</v>
      </c>
      <c r="E50" s="322" t="str">
        <f>IF(AND($F$35&lt;C50,$F$35&gt;=D50),"X","0")</f>
        <v>X</v>
      </c>
      <c r="F50" s="323"/>
    </row>
    <row r="51" spans="1:6">
      <c r="A51" s="186">
        <v>4</v>
      </c>
      <c r="B51" s="264" t="s">
        <v>204</v>
      </c>
      <c r="C51" s="265">
        <v>15</v>
      </c>
      <c r="D51" s="266">
        <v>10</v>
      </c>
      <c r="E51" s="322" t="str">
        <f>IF(AND($F$35&lt;C51,$F$35&gt;=D51),"X","")</f>
        <v/>
      </c>
      <c r="F51" s="323"/>
    </row>
    <row r="52" spans="1:6">
      <c r="A52" s="186">
        <v>5</v>
      </c>
      <c r="B52" s="262" t="s">
        <v>205</v>
      </c>
      <c r="C52" s="263">
        <v>10</v>
      </c>
      <c r="D52" s="255"/>
      <c r="E52" s="318" t="str">
        <f>IF(AND($F$35&lt;C52,$F$35&gt;D52),"X","0")</f>
        <v>0</v>
      </c>
      <c r="F52" s="319"/>
    </row>
  </sheetData>
  <sheetProtection password="D993" sheet="1" formatCells="0" formatColumns="0"/>
  <mergeCells count="7">
    <mergeCell ref="E52:F52"/>
    <mergeCell ref="A15:A31"/>
    <mergeCell ref="E47:F47"/>
    <mergeCell ref="E48:F48"/>
    <mergeCell ref="E49:F49"/>
    <mergeCell ref="E50:F50"/>
    <mergeCell ref="E51:F51"/>
  </mergeCells>
  <conditionalFormatting sqref="E48:F52">
    <cfRule type="cellIs" dxfId="3" priority="1" stopIfTrue="1" operator="equal">
      <formula>0</formula>
    </cfRule>
    <cfRule type="cellIs" dxfId="2" priority="2" stopIfTrue="1" operator="equal">
      <formula>"X"</formula>
    </cfRule>
  </conditionalFormatting>
  <pageMargins left="0.75" right="0.75" top="1" bottom="1" header="0.5" footer="0.5"/>
  <pageSetup paperSize="9" scale="82" orientation="portrait" r:id="rId1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L72"/>
  <sheetViews>
    <sheetView topLeftCell="C1" workbookViewId="0">
      <selection sqref="A1:XFD1048576"/>
    </sheetView>
  </sheetViews>
  <sheetFormatPr defaultRowHeight="16.5"/>
  <cols>
    <col min="1" max="2" width="9" style="3"/>
    <col min="3" max="3" width="42" style="3" customWidth="1"/>
    <col min="4" max="5" width="9" style="3"/>
    <col min="6" max="6" width="0" style="3" hidden="1" customWidth="1"/>
    <col min="7" max="7" width="24.125" style="3" customWidth="1"/>
    <col min="8" max="8" width="42.125" style="3" bestFit="1" customWidth="1"/>
    <col min="9" max="9" width="19.375" style="3" bestFit="1" customWidth="1"/>
    <col min="10" max="10" width="16.5" style="3" bestFit="1" customWidth="1"/>
    <col min="11" max="11" width="16.5" style="3" customWidth="1"/>
    <col min="12" max="12" width="16.125" style="3" bestFit="1" customWidth="1"/>
    <col min="13" max="16384" width="9" style="3"/>
  </cols>
  <sheetData>
    <row r="1" spans="1:12" ht="17.25" thickBot="1">
      <c r="F1" s="324" t="s">
        <v>206</v>
      </c>
      <c r="G1" s="324"/>
      <c r="H1" s="324"/>
      <c r="I1" s="324"/>
      <c r="J1" s="324"/>
      <c r="K1" s="324"/>
      <c r="L1" s="324"/>
    </row>
    <row r="2" spans="1:12" ht="29.25" thickBot="1">
      <c r="A2" s="3" t="s">
        <v>207</v>
      </c>
      <c r="C2" s="7" t="s">
        <v>208</v>
      </c>
      <c r="D2" s="8" t="s">
        <v>209</v>
      </c>
      <c r="F2" s="5" t="s">
        <v>210</v>
      </c>
      <c r="G2" s="5"/>
      <c r="H2" s="5" t="s">
        <v>211</v>
      </c>
      <c r="I2" s="5" t="s">
        <v>212</v>
      </c>
      <c r="J2" s="5" t="s">
        <v>213</v>
      </c>
      <c r="K2" s="5" t="s">
        <v>209</v>
      </c>
      <c r="L2" s="5" t="s">
        <v>214</v>
      </c>
    </row>
    <row r="3" spans="1:12" ht="17.25" thickBot="1">
      <c r="A3" s="4">
        <v>1</v>
      </c>
      <c r="B3" s="9"/>
      <c r="C3" s="10"/>
      <c r="D3" s="11"/>
      <c r="F3" s="5"/>
      <c r="G3" s="12"/>
      <c r="H3" s="5"/>
      <c r="I3" s="5"/>
      <c r="J3" s="5"/>
      <c r="K3" s="5"/>
      <c r="L3" s="5"/>
    </row>
    <row r="4" spans="1:12" ht="24.95" customHeight="1" thickBot="1">
      <c r="A4" s="13">
        <v>2</v>
      </c>
      <c r="B4" s="14">
        <v>1</v>
      </c>
      <c r="C4" s="15" t="s">
        <v>215</v>
      </c>
      <c r="D4" s="16">
        <v>1</v>
      </c>
      <c r="F4" s="5">
        <v>1</v>
      </c>
      <c r="G4" s="6">
        <v>1</v>
      </c>
      <c r="H4" s="17">
        <f t="shared" ref="H4:H13" si="0">INDEX($C$3:$C$27,G4)</f>
        <v>0</v>
      </c>
      <c r="I4" s="18"/>
      <c r="J4" s="19"/>
      <c r="K4" s="6">
        <f>IF(AND(G4&gt;0,G4&lt;30),VLOOKUP(G4,$A$3:$C$27,2),źle)</f>
        <v>0</v>
      </c>
      <c r="L4" s="20">
        <f>J4*K4</f>
        <v>0</v>
      </c>
    </row>
    <row r="5" spans="1:12" ht="24.95" customHeight="1" thickBot="1">
      <c r="A5" s="4">
        <v>3</v>
      </c>
      <c r="B5" s="14">
        <v>0</v>
      </c>
      <c r="C5" s="15" t="s">
        <v>216</v>
      </c>
      <c r="D5" s="16">
        <v>0</v>
      </c>
      <c r="F5" s="5">
        <v>2</v>
      </c>
      <c r="G5" s="6">
        <v>1</v>
      </c>
      <c r="H5" s="17">
        <f t="shared" si="0"/>
        <v>0</v>
      </c>
      <c r="I5" s="18"/>
      <c r="J5" s="19"/>
      <c r="K5" s="6">
        <f>IF(AND(G5&gt;0,G5&lt;30),VLOOKUP(G5,$A$3:$C$27,2),źle)</f>
        <v>0</v>
      </c>
      <c r="L5" s="20">
        <f t="shared" ref="L5:L17" si="1">J5*K5</f>
        <v>0</v>
      </c>
    </row>
    <row r="6" spans="1:12" ht="24.95" customHeight="1" thickBot="1">
      <c r="A6" s="13">
        <v>4</v>
      </c>
      <c r="B6" s="14">
        <v>0.49</v>
      </c>
      <c r="C6" s="15" t="s">
        <v>217</v>
      </c>
      <c r="D6" s="16">
        <v>0.49</v>
      </c>
      <c r="F6" s="5">
        <v>3</v>
      </c>
      <c r="G6" s="6">
        <v>1</v>
      </c>
      <c r="H6" s="17">
        <f t="shared" si="0"/>
        <v>0</v>
      </c>
      <c r="I6" s="18"/>
      <c r="J6" s="19"/>
      <c r="K6" s="6">
        <f>IF(AND(G6&gt;0,G6&lt;30),VLOOKUP(G6,$A$3:$C$27,2),źle)</f>
        <v>0</v>
      </c>
      <c r="L6" s="20">
        <f t="shared" si="1"/>
        <v>0</v>
      </c>
    </row>
    <row r="7" spans="1:12" ht="24.95" customHeight="1" thickBot="1">
      <c r="A7" s="4">
        <v>5</v>
      </c>
      <c r="B7" s="21" t="s">
        <v>218</v>
      </c>
      <c r="C7" s="15" t="s">
        <v>219</v>
      </c>
      <c r="D7" s="16" t="s">
        <v>218</v>
      </c>
      <c r="F7" s="5">
        <v>4</v>
      </c>
      <c r="G7" s="6">
        <v>1</v>
      </c>
      <c r="H7" s="17">
        <f t="shared" si="0"/>
        <v>0</v>
      </c>
      <c r="I7" s="18"/>
      <c r="J7" s="19"/>
      <c r="K7" s="6">
        <f>IF(AND(G7&gt;0,G7&lt;30),VLOOKUP(G7,$A$3:$C$27,2),źle)</f>
        <v>0</v>
      </c>
      <c r="L7" s="20">
        <f t="shared" si="1"/>
        <v>0</v>
      </c>
    </row>
    <row r="8" spans="1:12" ht="24.95" customHeight="1" thickBot="1">
      <c r="A8" s="13">
        <v>6</v>
      </c>
      <c r="B8" s="21" t="s">
        <v>218</v>
      </c>
      <c r="C8" s="22" t="s">
        <v>220</v>
      </c>
      <c r="D8" s="23" t="s">
        <v>218</v>
      </c>
      <c r="F8" s="5">
        <v>5</v>
      </c>
      <c r="G8" s="6">
        <v>1</v>
      </c>
      <c r="H8" s="17">
        <f t="shared" si="0"/>
        <v>0</v>
      </c>
      <c r="I8" s="18"/>
      <c r="J8" s="19"/>
      <c r="K8" s="6">
        <f>IF(AND(G8&gt;0,G8&lt;30),VLOOKUP(G8,$A$3:$C$27,2),źle)</f>
        <v>0</v>
      </c>
      <c r="L8" s="20">
        <f t="shared" si="1"/>
        <v>0</v>
      </c>
    </row>
    <row r="9" spans="1:12" ht="24.95" customHeight="1">
      <c r="A9" s="4">
        <v>7</v>
      </c>
      <c r="B9" s="24">
        <v>0.5</v>
      </c>
      <c r="C9" s="25" t="s">
        <v>221</v>
      </c>
      <c r="D9" s="325">
        <v>0.5</v>
      </c>
      <c r="F9" s="5">
        <v>6</v>
      </c>
      <c r="G9" s="6">
        <v>1</v>
      </c>
      <c r="H9" s="17">
        <f t="shared" si="0"/>
        <v>0</v>
      </c>
      <c r="I9" s="18"/>
      <c r="J9" s="19"/>
      <c r="K9" s="6">
        <f>IF(AND(G9&gt;0,G9&lt;30),VLOOKUP(G9,$A$3:$C$27,2),źle)</f>
        <v>0</v>
      </c>
      <c r="L9" s="20">
        <f t="shared" si="1"/>
        <v>0</v>
      </c>
    </row>
    <row r="10" spans="1:12" ht="24.95" customHeight="1">
      <c r="A10" s="13">
        <v>8</v>
      </c>
      <c r="B10" s="24">
        <v>0.5</v>
      </c>
      <c r="C10" s="25" t="s">
        <v>222</v>
      </c>
      <c r="D10" s="326"/>
      <c r="F10" s="5">
        <v>7</v>
      </c>
      <c r="G10" s="6">
        <v>1</v>
      </c>
      <c r="H10" s="17">
        <f t="shared" si="0"/>
        <v>0</v>
      </c>
      <c r="I10" s="18"/>
      <c r="J10" s="19"/>
      <c r="K10" s="6">
        <f>IF(AND(G10&gt;0,G10&lt;30),VLOOKUP(G10,$A$3:$C$27,2),źle)</f>
        <v>0</v>
      </c>
      <c r="L10" s="20">
        <f t="shared" si="1"/>
        <v>0</v>
      </c>
    </row>
    <row r="11" spans="1:12" ht="24.95" customHeight="1">
      <c r="A11" s="4">
        <v>9</v>
      </c>
      <c r="B11" s="24">
        <v>0.5</v>
      </c>
      <c r="C11" s="25" t="s">
        <v>223</v>
      </c>
      <c r="D11" s="326"/>
      <c r="F11" s="5">
        <v>8</v>
      </c>
      <c r="G11" s="6">
        <v>1</v>
      </c>
      <c r="H11" s="17">
        <f t="shared" si="0"/>
        <v>0</v>
      </c>
      <c r="I11" s="18"/>
      <c r="J11" s="19"/>
      <c r="K11" s="6">
        <f>IF(AND(G11&gt;0,G11&lt;30),VLOOKUP(G11,$A$3:$C$27,2),źle)</f>
        <v>0</v>
      </c>
      <c r="L11" s="20">
        <f t="shared" si="1"/>
        <v>0</v>
      </c>
    </row>
    <row r="12" spans="1:12" ht="24.95" customHeight="1">
      <c r="A12" s="13">
        <v>10</v>
      </c>
      <c r="B12" s="24">
        <v>0.5</v>
      </c>
      <c r="C12" s="25" t="s">
        <v>224</v>
      </c>
      <c r="D12" s="326"/>
      <c r="F12" s="5">
        <v>9</v>
      </c>
      <c r="G12" s="6">
        <v>1</v>
      </c>
      <c r="H12" s="17">
        <f t="shared" si="0"/>
        <v>0</v>
      </c>
      <c r="I12" s="18"/>
      <c r="J12" s="19"/>
      <c r="K12" s="6">
        <f>IF(AND(G12&gt;0,G12&lt;30),VLOOKUP(G12,$A$3:$C$27,2),źle)</f>
        <v>0</v>
      </c>
      <c r="L12" s="20">
        <f t="shared" si="1"/>
        <v>0</v>
      </c>
    </row>
    <row r="13" spans="1:12" ht="24.95" customHeight="1">
      <c r="A13" s="4">
        <v>11</v>
      </c>
      <c r="B13" s="24">
        <v>0.5</v>
      </c>
      <c r="C13" s="25" t="s">
        <v>225</v>
      </c>
      <c r="D13" s="326"/>
      <c r="F13" s="5">
        <v>10</v>
      </c>
      <c r="G13" s="6">
        <v>1</v>
      </c>
      <c r="H13" s="17">
        <f t="shared" si="0"/>
        <v>0</v>
      </c>
      <c r="I13" s="18"/>
      <c r="J13" s="19"/>
      <c r="K13" s="6">
        <f>IF(AND(G13&gt;0,G13&lt;30),VLOOKUP(G13,$A$3:$C$27,2),źle)</f>
        <v>0</v>
      </c>
      <c r="L13" s="20">
        <f t="shared" si="1"/>
        <v>0</v>
      </c>
    </row>
    <row r="14" spans="1:12" ht="24.95" customHeight="1">
      <c r="A14" s="13">
        <v>12</v>
      </c>
      <c r="B14" s="24">
        <v>0.5</v>
      </c>
      <c r="C14" s="25" t="s">
        <v>226</v>
      </c>
      <c r="D14" s="326"/>
      <c r="F14" s="5">
        <v>11</v>
      </c>
      <c r="G14" s="6">
        <v>1</v>
      </c>
      <c r="H14" s="17"/>
      <c r="I14" s="18"/>
      <c r="J14" s="19"/>
      <c r="K14" s="6">
        <f>IF(AND(G14&gt;0,G14&lt;30),VLOOKUP(G14,$A$3:$C$27,2),źle)</f>
        <v>0</v>
      </c>
      <c r="L14" s="20">
        <f t="shared" si="1"/>
        <v>0</v>
      </c>
    </row>
    <row r="15" spans="1:12" ht="24.95" customHeight="1">
      <c r="A15" s="4">
        <v>13</v>
      </c>
      <c r="B15" s="24">
        <v>0.5</v>
      </c>
      <c r="C15" s="25" t="s">
        <v>227</v>
      </c>
      <c r="D15" s="326"/>
      <c r="F15" s="5">
        <v>12</v>
      </c>
      <c r="G15" s="6">
        <v>1</v>
      </c>
      <c r="H15" s="17"/>
      <c r="I15" s="18"/>
      <c r="J15" s="19"/>
      <c r="K15" s="6">
        <f>IF(AND(G15&gt;0,G15&lt;30),VLOOKUP(G15,$A$3:$C$27,2),źle)</f>
        <v>0</v>
      </c>
      <c r="L15" s="20">
        <f t="shared" si="1"/>
        <v>0</v>
      </c>
    </row>
    <row r="16" spans="1:12" ht="24.95" customHeight="1">
      <c r="A16" s="13">
        <v>14</v>
      </c>
      <c r="B16" s="24">
        <v>0.5</v>
      </c>
      <c r="C16" s="25" t="s">
        <v>228</v>
      </c>
      <c r="D16" s="326"/>
      <c r="F16" s="5">
        <v>13</v>
      </c>
      <c r="G16" s="6">
        <v>1</v>
      </c>
      <c r="H16" s="17"/>
      <c r="I16" s="18"/>
      <c r="J16" s="19"/>
      <c r="K16" s="6">
        <f>IF(AND(G16&gt;0,G16&lt;30),VLOOKUP(G16,$A$3:$C$27,2),źle)</f>
        <v>0</v>
      </c>
      <c r="L16" s="20">
        <f t="shared" si="1"/>
        <v>0</v>
      </c>
    </row>
    <row r="17" spans="1:12" ht="24.95" customHeight="1">
      <c r="A17" s="4">
        <v>15</v>
      </c>
      <c r="B17" s="24">
        <v>0.5</v>
      </c>
      <c r="C17" s="25" t="s">
        <v>229</v>
      </c>
      <c r="D17" s="326"/>
      <c r="F17" s="5">
        <v>14</v>
      </c>
      <c r="G17" s="6">
        <v>1</v>
      </c>
      <c r="H17" s="17"/>
      <c r="I17" s="18"/>
      <c r="J17" s="19"/>
      <c r="K17" s="6">
        <f>IF(AND(G17&gt;0,G17&lt;30),VLOOKUP(G17,$A$3:$C$27,2),źle)</f>
        <v>0</v>
      </c>
      <c r="L17" s="20">
        <f t="shared" si="1"/>
        <v>0</v>
      </c>
    </row>
    <row r="18" spans="1:12" ht="24.95" customHeight="1" thickBot="1">
      <c r="A18" s="13">
        <v>16</v>
      </c>
      <c r="B18" s="24">
        <v>0.5</v>
      </c>
      <c r="C18" s="25" t="s">
        <v>230</v>
      </c>
      <c r="D18" s="326"/>
      <c r="F18" s="5"/>
      <c r="G18" s="12"/>
      <c r="H18" s="5"/>
      <c r="I18" s="5"/>
      <c r="J18" s="20"/>
      <c r="K18" s="5"/>
      <c r="L18" s="26">
        <f>SUM(L4:L17)</f>
        <v>0</v>
      </c>
    </row>
    <row r="19" spans="1:12" ht="24.95" customHeight="1">
      <c r="A19" s="4">
        <v>17</v>
      </c>
      <c r="B19" s="24">
        <v>0.49</v>
      </c>
      <c r="C19" s="25" t="s">
        <v>231</v>
      </c>
      <c r="D19" s="325">
        <v>0.49</v>
      </c>
      <c r="J19" s="27"/>
    </row>
    <row r="20" spans="1:12" ht="24.95" customHeight="1">
      <c r="A20" s="13">
        <v>18</v>
      </c>
      <c r="B20" s="24">
        <v>0.49</v>
      </c>
      <c r="C20" s="25" t="s">
        <v>232</v>
      </c>
      <c r="D20" s="326"/>
      <c r="G20" s="28" t="s">
        <v>233</v>
      </c>
      <c r="H20" s="29">
        <v>1000000</v>
      </c>
      <c r="I20" s="28" t="s">
        <v>234</v>
      </c>
      <c r="J20" s="30" t="s">
        <v>235</v>
      </c>
      <c r="K20" s="31" t="s">
        <v>236</v>
      </c>
    </row>
    <row r="21" spans="1:12" ht="24.95" customHeight="1">
      <c r="A21" s="4">
        <v>19</v>
      </c>
      <c r="B21" s="24">
        <v>0.49</v>
      </c>
      <c r="C21" s="25" t="s">
        <v>237</v>
      </c>
      <c r="D21" s="326"/>
      <c r="G21" s="28"/>
      <c r="H21" s="32"/>
      <c r="I21" s="33">
        <v>0.3</v>
      </c>
      <c r="J21" s="34" t="s">
        <v>238</v>
      </c>
      <c r="K21" s="33">
        <v>0.6</v>
      </c>
    </row>
    <row r="22" spans="1:12" ht="24.95" customHeight="1">
      <c r="A22" s="13">
        <v>20</v>
      </c>
      <c r="B22" s="24">
        <v>0.49</v>
      </c>
      <c r="C22" s="25" t="s">
        <v>239</v>
      </c>
      <c r="D22" s="326"/>
      <c r="G22" s="28" t="s">
        <v>240</v>
      </c>
      <c r="H22" s="35">
        <f>(H20-L18)/H20</f>
        <v>1</v>
      </c>
      <c r="I22" s="328" t="str">
        <f>IF(H22&lt;=0.3,I20,IF(H22&lt;0.6,J20,K20))</f>
        <v>Niski LGD</v>
      </c>
      <c r="J22" s="328"/>
      <c r="K22" s="328"/>
    </row>
    <row r="23" spans="1:12" ht="24.95" customHeight="1">
      <c r="A23" s="4">
        <v>21</v>
      </c>
      <c r="B23" s="24">
        <v>0.49</v>
      </c>
      <c r="C23" s="25" t="s">
        <v>241</v>
      </c>
      <c r="D23" s="326"/>
      <c r="J23" s="27"/>
    </row>
    <row r="24" spans="1:12" ht="24.95" customHeight="1" thickBot="1">
      <c r="A24" s="13">
        <v>22</v>
      </c>
      <c r="B24" s="24">
        <v>0.49</v>
      </c>
      <c r="C24" s="15" t="s">
        <v>242</v>
      </c>
      <c r="D24" s="327"/>
      <c r="G24" s="36" t="s">
        <v>243</v>
      </c>
      <c r="H24" s="27"/>
    </row>
    <row r="25" spans="1:12" ht="24.95" customHeight="1">
      <c r="A25" s="4">
        <v>23</v>
      </c>
      <c r="B25" s="24">
        <v>0.3</v>
      </c>
      <c r="C25" s="25" t="s">
        <v>244</v>
      </c>
      <c r="D25" s="325">
        <v>0.3</v>
      </c>
      <c r="G25" s="26" t="str">
        <f>IF(Rating!F35&gt;15,K20,J20)</f>
        <v>Niski LGD</v>
      </c>
      <c r="H25" s="37" t="str">
        <f>IF(G25=I22,B72,C72)</f>
        <v>OK</v>
      </c>
    </row>
    <row r="26" spans="1:12" ht="24.95" customHeight="1" thickBot="1">
      <c r="A26" s="13">
        <v>24</v>
      </c>
      <c r="B26" s="24">
        <v>0.3</v>
      </c>
      <c r="C26" s="15" t="s">
        <v>245</v>
      </c>
      <c r="D26" s="327"/>
      <c r="J26" s="27"/>
    </row>
    <row r="27" spans="1:12" ht="24.95" customHeight="1" thickBot="1">
      <c r="A27" s="4">
        <v>25</v>
      </c>
      <c r="B27" s="38">
        <v>0.15</v>
      </c>
      <c r="C27" s="15" t="s">
        <v>246</v>
      </c>
      <c r="D27" s="16">
        <v>0.15</v>
      </c>
      <c r="J27" s="27"/>
    </row>
    <row r="72" spans="2:3">
      <c r="B72" s="3" t="s">
        <v>247</v>
      </c>
      <c r="C72" s="3" t="s">
        <v>248</v>
      </c>
    </row>
  </sheetData>
  <sheetProtection formatCells="0" formatColumns="0"/>
  <mergeCells count="5">
    <mergeCell ref="F1:L1"/>
    <mergeCell ref="D9:D18"/>
    <mergeCell ref="D19:D24"/>
    <mergeCell ref="I22:K22"/>
    <mergeCell ref="D25:D26"/>
  </mergeCells>
  <conditionalFormatting sqref="G25">
    <cfRule type="cellIs" dxfId="1" priority="1" stopIfTrue="1" operator="notEqual">
      <formula>$I$22</formula>
    </cfRule>
  </conditionalFormatting>
  <conditionalFormatting sqref="H4:H17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6</xdr:col>
                    <xdr:colOff>171450</xdr:colOff>
                    <xdr:row>3</xdr:row>
                    <xdr:rowOff>19050</xdr:rowOff>
                  </from>
                  <to>
                    <xdr:col>7</xdr:col>
                    <xdr:colOff>123825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7</xdr:col>
                    <xdr:colOff>123825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7</xdr:col>
                    <xdr:colOff>123825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7</xdr:col>
                    <xdr:colOff>123825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7</xdr:col>
                    <xdr:colOff>123825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7</xdr:col>
                    <xdr:colOff>123825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7</xdr:col>
                    <xdr:colOff>123825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7</xdr:col>
                    <xdr:colOff>123825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>
                  <from>
                    <xdr:col>6</xdr:col>
                    <xdr:colOff>171450</xdr:colOff>
                    <xdr:row>11</xdr:row>
                    <xdr:rowOff>19050</xdr:rowOff>
                  </from>
                  <to>
                    <xdr:col>7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>
                  <from>
                    <xdr:col>6</xdr:col>
                    <xdr:colOff>171450</xdr:colOff>
                    <xdr:row>12</xdr:row>
                    <xdr:rowOff>19050</xdr:rowOff>
                  </from>
                  <to>
                    <xdr:col>7</xdr:col>
                    <xdr:colOff>123825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>
                  <from>
                    <xdr:col>6</xdr:col>
                    <xdr:colOff>171450</xdr:colOff>
                    <xdr:row>13</xdr:row>
                    <xdr:rowOff>19050</xdr:rowOff>
                  </from>
                  <to>
                    <xdr:col>7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>
                  <from>
                    <xdr:col>6</xdr:col>
                    <xdr:colOff>171450</xdr:colOff>
                    <xdr:row>14</xdr:row>
                    <xdr:rowOff>19050</xdr:rowOff>
                  </from>
                  <to>
                    <xdr:col>7</xdr:col>
                    <xdr:colOff>123825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>
                  <from>
                    <xdr:col>6</xdr:col>
                    <xdr:colOff>171450</xdr:colOff>
                    <xdr:row>15</xdr:row>
                    <xdr:rowOff>19050</xdr:rowOff>
                  </from>
                  <to>
                    <xdr:col>7</xdr:col>
                    <xdr:colOff>123825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7</xdr:col>
                    <xdr:colOff>123825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B1:E9"/>
  <sheetViews>
    <sheetView workbookViewId="0">
      <selection sqref="A1:XFD1048576"/>
    </sheetView>
  </sheetViews>
  <sheetFormatPr defaultRowHeight="15"/>
  <cols>
    <col min="1" max="1" width="9" style="186"/>
    <col min="2" max="2" width="20.125" style="186" customWidth="1"/>
    <col min="3" max="5" width="23.375" style="186" customWidth="1"/>
    <col min="6" max="16384" width="9" style="186"/>
  </cols>
  <sheetData>
    <row r="1" spans="2:5" ht="15.75" thickBot="1"/>
    <row r="2" spans="2:5" ht="17.25" thickBot="1">
      <c r="B2" s="329" t="s">
        <v>249</v>
      </c>
      <c r="C2" s="330"/>
      <c r="D2" s="330"/>
      <c r="E2" s="331"/>
    </row>
    <row r="3" spans="2:5" ht="17.25" thickBot="1">
      <c r="B3" s="332" t="s">
        <v>250</v>
      </c>
      <c r="C3" s="329" t="s">
        <v>251</v>
      </c>
      <c r="D3" s="330"/>
      <c r="E3" s="331"/>
    </row>
    <row r="4" spans="2:5" ht="17.25" thickBot="1">
      <c r="B4" s="333"/>
      <c r="C4" s="275" t="s">
        <v>252</v>
      </c>
      <c r="D4" s="275" t="s">
        <v>253</v>
      </c>
      <c r="E4" s="275" t="s">
        <v>254</v>
      </c>
    </row>
    <row r="5" spans="2:5" ht="26.1" customHeight="1" thickBot="1">
      <c r="B5" s="276" t="s">
        <v>255</v>
      </c>
      <c r="C5" s="277">
        <v>60</v>
      </c>
      <c r="D5" s="277">
        <v>75</v>
      </c>
      <c r="E5" s="277">
        <v>100</v>
      </c>
    </row>
    <row r="6" spans="2:5" ht="26.1" customHeight="1" thickBot="1">
      <c r="B6" s="276" t="s">
        <v>256</v>
      </c>
      <c r="C6" s="277">
        <v>75</v>
      </c>
      <c r="D6" s="277">
        <v>100</v>
      </c>
      <c r="E6" s="277">
        <v>220</v>
      </c>
    </row>
    <row r="7" spans="2:5" ht="26.1" customHeight="1" thickBot="1">
      <c r="B7" s="276" t="s">
        <v>257</v>
      </c>
      <c r="C7" s="277">
        <v>100</v>
      </c>
      <c r="D7" s="277">
        <v>220</v>
      </c>
      <c r="E7" s="278">
        <v>400</v>
      </c>
    </row>
    <row r="8" spans="2:5" ht="26.1" customHeight="1" thickBot="1">
      <c r="B8" s="276" t="s">
        <v>258</v>
      </c>
      <c r="C8" s="277">
        <v>220</v>
      </c>
      <c r="D8" s="278">
        <v>400</v>
      </c>
      <c r="E8" s="277">
        <v>650</v>
      </c>
    </row>
    <row r="9" spans="2:5" ht="26.1" customHeight="1" thickBot="1">
      <c r="B9" s="276" t="s">
        <v>259</v>
      </c>
      <c r="C9" s="277">
        <v>400</v>
      </c>
      <c r="D9" s="277">
        <v>650</v>
      </c>
      <c r="E9" s="277">
        <v>1000</v>
      </c>
    </row>
  </sheetData>
  <mergeCells count="3">
    <mergeCell ref="B2:E2"/>
    <mergeCell ref="B3:B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Pełna księgowość</vt:lpstr>
      <vt:lpstr>Ratios_RU</vt:lpstr>
      <vt:lpstr>Rating</vt:lpstr>
      <vt:lpstr>Zabezpieczenie</vt:lpstr>
      <vt:lpstr>Marża w punktach bazowych</vt:lpstr>
      <vt:lpstr>'Pełna księgowość'!Obszar_wydruku</vt:lpstr>
      <vt:lpstr>Ratios_RU!Obszar_wydruku</vt:lpstr>
      <vt:lpstr>Zabezpieczenie!Obszar_wydruku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Dardziński</dc:creator>
  <cp:lastModifiedBy>Maciej Dardziński</cp:lastModifiedBy>
  <cp:lastPrinted>2024-01-11T12:16:47Z</cp:lastPrinted>
  <dcterms:created xsi:type="dcterms:W3CDTF">2024-01-03T08:10:26Z</dcterms:created>
  <dcterms:modified xsi:type="dcterms:W3CDTF">2024-04-05T07:45:08Z</dcterms:modified>
</cp:coreProperties>
</file>