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ROCEDURY 2024\INNOWACJE\Na WWW\"/>
    </mc:Choice>
  </mc:AlternateContent>
  <xr:revisionPtr revIDLastSave="0" documentId="13_ncr:1_{261127BC-EE11-486B-84BE-0C3B84E14B61}" xr6:coauthVersionLast="47" xr6:coauthVersionMax="47" xr10:uidLastSave="{00000000-0000-0000-0000-000000000000}"/>
  <bookViews>
    <workbookView xWindow="9615" yWindow="5805" windowWidth="41325" windowHeight="22005" xr2:uid="{00000000-000D-0000-FFFF-FFFF00000000}"/>
  </bookViews>
  <sheets>
    <sheet name="Uproszczona księgowość" sheetId="1" r:id="rId1"/>
    <sheet name="Ratios_RU" sheetId="4" state="hidden" r:id="rId2"/>
    <sheet name="Rating" sheetId="5" state="hidden" r:id="rId3"/>
    <sheet name="Zabezpieczenie" sheetId="6" state="hidden" r:id="rId4"/>
    <sheet name="Marża w punktach bazowych" sheetId="7" state="hidden" r:id="rId5"/>
  </sheets>
  <definedNames>
    <definedName name="dane">#REF!</definedName>
    <definedName name="dane1">#REF!</definedName>
    <definedName name="fixed">#REF!</definedName>
    <definedName name="kapita3_obr">#REF!</definedName>
    <definedName name="kapitał_obr">#REF!</definedName>
    <definedName name="kredyt">#REF!</definedName>
    <definedName name="mar?a">#REF!</definedName>
    <definedName name="marża">#REF!</definedName>
    <definedName name="_xlnm.Print_Area" localSheetId="1">Ratios_RU!$A$1:$H$15</definedName>
    <definedName name="_xlnm.Print_Area" localSheetId="0">'Uproszczona księgowość'!$A$1:$L$54</definedName>
    <definedName name="_xlnm.Print_Area" localSheetId="3">Zabezpieczenie!$F$1:$L$22</definedName>
    <definedName name="zu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5" i="1" l="1"/>
  <c r="Y25" i="1"/>
  <c r="Z25" i="1"/>
  <c r="W25" i="1"/>
  <c r="C22" i="1"/>
  <c r="D22" i="1"/>
  <c r="E22" i="1"/>
  <c r="F22" i="1"/>
  <c r="G22" i="1"/>
  <c r="H22" i="1"/>
  <c r="I22" i="1"/>
  <c r="J22" i="1"/>
  <c r="K22" i="1"/>
  <c r="L22" i="1"/>
  <c r="B22" i="1"/>
  <c r="X10" i="1"/>
  <c r="Y10" i="1"/>
  <c r="Z10" i="1"/>
  <c r="AA10" i="1"/>
  <c r="AB10" i="1"/>
  <c r="AC10" i="1"/>
  <c r="AD10" i="1"/>
  <c r="AE10" i="1"/>
  <c r="AF10" i="1"/>
  <c r="W10" i="1"/>
  <c r="C10" i="1"/>
  <c r="D10" i="1"/>
  <c r="E10" i="1"/>
  <c r="F10" i="1"/>
  <c r="G10" i="1"/>
  <c r="H10" i="1"/>
  <c r="I10" i="1"/>
  <c r="J10" i="1"/>
  <c r="K10" i="1"/>
  <c r="L10" i="1"/>
  <c r="B10" i="1"/>
  <c r="I4" i="4"/>
  <c r="E6" i="1"/>
  <c r="E16" i="1"/>
  <c r="H4" i="4"/>
  <c r="G15" i="4"/>
  <c r="H15" i="4"/>
  <c r="E47" i="4" s="1"/>
  <c r="D29" i="5" s="1"/>
  <c r="F29" i="5" s="1"/>
  <c r="I15" i="4"/>
  <c r="F15" i="4"/>
  <c r="G4" i="4"/>
  <c r="F4" i="4"/>
  <c r="K17" i="6"/>
  <c r="L17" i="6" s="1"/>
  <c r="K16" i="6"/>
  <c r="L16" i="6" s="1"/>
  <c r="L15" i="6"/>
  <c r="K15" i="6"/>
  <c r="K14" i="6"/>
  <c r="L14" i="6" s="1"/>
  <c r="K13" i="6"/>
  <c r="L13" i="6" s="1"/>
  <c r="H13" i="6"/>
  <c r="K12" i="6"/>
  <c r="L12" i="6" s="1"/>
  <c r="H12" i="6"/>
  <c r="L11" i="6"/>
  <c r="K11" i="6"/>
  <c r="H11" i="6"/>
  <c r="K10" i="6"/>
  <c r="L10" i="6" s="1"/>
  <c r="H10" i="6"/>
  <c r="L9" i="6"/>
  <c r="K9" i="6"/>
  <c r="H9" i="6"/>
  <c r="L8" i="6"/>
  <c r="K8" i="6"/>
  <c r="H8" i="6"/>
  <c r="K7" i="6"/>
  <c r="L7" i="6" s="1"/>
  <c r="H7" i="6"/>
  <c r="K6" i="6"/>
  <c r="L6" i="6" s="1"/>
  <c r="H6" i="6"/>
  <c r="K5" i="6"/>
  <c r="L5" i="6" s="1"/>
  <c r="H5" i="6"/>
  <c r="K4" i="6"/>
  <c r="L4" i="6" s="1"/>
  <c r="H4" i="6"/>
  <c r="E42" i="5"/>
  <c r="E43" i="5" s="1"/>
  <c r="F43" i="5" s="1"/>
  <c r="F41" i="5"/>
  <c r="E40" i="5"/>
  <c r="F40" i="5" s="1"/>
  <c r="F39" i="5"/>
  <c r="F38" i="5"/>
  <c r="F33" i="5"/>
  <c r="F14" i="5"/>
  <c r="F13" i="5"/>
  <c r="F12" i="5"/>
  <c r="F11" i="5"/>
  <c r="F10" i="5"/>
  <c r="L18" i="6" l="1"/>
  <c r="H22" i="6" s="1"/>
  <c r="I22" i="6" s="1"/>
  <c r="F42" i="5"/>
  <c r="E17" i="1"/>
  <c r="E19" i="1"/>
  <c r="E11" i="1"/>
  <c r="E44" i="5"/>
  <c r="F44" i="5" s="1"/>
  <c r="F45" i="5" s="1"/>
  <c r="F34" i="5" s="1"/>
  <c r="E21" i="1" l="1"/>
  <c r="C16" i="1" l="1"/>
  <c r="D16" i="1"/>
  <c r="F16" i="1"/>
  <c r="G16" i="1"/>
  <c r="H16" i="1"/>
  <c r="I16" i="1"/>
  <c r="J16" i="1"/>
  <c r="K16" i="1"/>
  <c r="L16" i="1"/>
  <c r="B16" i="1"/>
  <c r="X31" i="1"/>
  <c r="Y31" i="1"/>
  <c r="Z31" i="1"/>
  <c r="W31" i="1"/>
  <c r="X29" i="1"/>
  <c r="Y29" i="1"/>
  <c r="Z29" i="1"/>
  <c r="W29" i="1"/>
  <c r="X28" i="1"/>
  <c r="Y28" i="1"/>
  <c r="Z28" i="1"/>
  <c r="W28" i="1"/>
  <c r="X27" i="1"/>
  <c r="Y27" i="1"/>
  <c r="Z27" i="1"/>
  <c r="W27" i="1"/>
  <c r="X26" i="1"/>
  <c r="Y26" i="1"/>
  <c r="Z26" i="1"/>
  <c r="W26" i="1"/>
  <c r="X24" i="1"/>
  <c r="Y24" i="1"/>
  <c r="Z24" i="1"/>
  <c r="W24" i="1"/>
  <c r="X23" i="1"/>
  <c r="Y23" i="1"/>
  <c r="Z23" i="1"/>
  <c r="W23" i="1"/>
  <c r="X22" i="1"/>
  <c r="X30" i="1" s="1"/>
  <c r="Y22" i="1"/>
  <c r="Y30" i="1" s="1"/>
  <c r="Z22" i="1"/>
  <c r="Z30" i="1" s="1"/>
  <c r="W22" i="1"/>
  <c r="W30" i="1" s="1"/>
  <c r="X20" i="1"/>
  <c r="Y20" i="1"/>
  <c r="Z20" i="1"/>
  <c r="W20" i="1"/>
  <c r="X13" i="1"/>
  <c r="Y13" i="1"/>
  <c r="Z13" i="1"/>
  <c r="AA13" i="1"/>
  <c r="AB13" i="1"/>
  <c r="AC13" i="1"/>
  <c r="AD13" i="1"/>
  <c r="AE13" i="1"/>
  <c r="AF13" i="1"/>
  <c r="W13" i="1"/>
  <c r="X8" i="1"/>
  <c r="Y8" i="1"/>
  <c r="Z8" i="1"/>
  <c r="AA8" i="1"/>
  <c r="AB8" i="1"/>
  <c r="AC8" i="1"/>
  <c r="AD8" i="1"/>
  <c r="AE8" i="1"/>
  <c r="AF8" i="1"/>
  <c r="W8" i="1"/>
  <c r="AC5" i="1"/>
  <c r="AD5" i="1"/>
  <c r="AE5" i="1"/>
  <c r="AF5" i="1"/>
  <c r="AA5" i="1"/>
  <c r="AB5" i="1"/>
  <c r="Z5" i="1"/>
  <c r="X5" i="1"/>
  <c r="Y5" i="1"/>
  <c r="W5" i="1"/>
  <c r="AF3" i="1"/>
  <c r="AA3" i="1"/>
  <c r="AB3" i="1"/>
  <c r="AC3" i="1"/>
  <c r="AD3" i="1"/>
  <c r="AE3" i="1"/>
  <c r="Z3" i="1"/>
  <c r="X3" i="1"/>
  <c r="Y3" i="1"/>
  <c r="W3" i="1"/>
  <c r="E44" i="1"/>
  <c r="E33" i="1"/>
  <c r="E28" i="1"/>
  <c r="G6" i="1"/>
  <c r="AA6" i="1" s="1"/>
  <c r="H6" i="1"/>
  <c r="H11" i="1" s="1"/>
  <c r="I6" i="1"/>
  <c r="I11" i="1" s="1"/>
  <c r="AC7" i="1" s="1"/>
  <c r="J6" i="1"/>
  <c r="J11" i="1" s="1"/>
  <c r="AD7" i="1" s="1"/>
  <c r="K6" i="1"/>
  <c r="AE6" i="1" s="1"/>
  <c r="L6" i="1"/>
  <c r="AF6" i="1" s="1"/>
  <c r="C44" i="1"/>
  <c r="D44" i="1"/>
  <c r="B44" i="1"/>
  <c r="C6" i="1"/>
  <c r="D6" i="1"/>
  <c r="F6" i="1"/>
  <c r="B6" i="1"/>
  <c r="E42" i="1" l="1"/>
  <c r="I10" i="4"/>
  <c r="I12" i="4"/>
  <c r="B11" i="1"/>
  <c r="W7" i="1" s="1"/>
  <c r="F6" i="4"/>
  <c r="B42" i="1"/>
  <c r="F10" i="4"/>
  <c r="F12" i="4"/>
  <c r="D42" i="1"/>
  <c r="H12" i="4"/>
  <c r="E37" i="4" s="1"/>
  <c r="D23" i="5" s="1"/>
  <c r="F23" i="5" s="1"/>
  <c r="H10" i="4"/>
  <c r="E32" i="4" s="1"/>
  <c r="D21" i="5" s="1"/>
  <c r="F21" i="5" s="1"/>
  <c r="C42" i="1"/>
  <c r="G12" i="4"/>
  <c r="G10" i="4"/>
  <c r="I17" i="1"/>
  <c r="J17" i="1"/>
  <c r="I6" i="4"/>
  <c r="K17" i="1"/>
  <c r="G17" i="1"/>
  <c r="C11" i="1"/>
  <c r="G6" i="4"/>
  <c r="D11" i="1"/>
  <c r="H6" i="4"/>
  <c r="E22" i="4" s="1"/>
  <c r="D16" i="5" s="1"/>
  <c r="F16" i="5" s="1"/>
  <c r="L17" i="1"/>
  <c r="H17" i="1"/>
  <c r="D17" i="1"/>
  <c r="B17" i="1"/>
  <c r="W16" i="1" s="1"/>
  <c r="C17" i="1"/>
  <c r="AA16" i="1"/>
  <c r="E38" i="1"/>
  <c r="I8" i="4" s="1"/>
  <c r="X7" i="1"/>
  <c r="AD9" i="1"/>
  <c r="AD15" i="1" s="1"/>
  <c r="AF9" i="1"/>
  <c r="AF18" i="1" s="1"/>
  <c r="AB9" i="1"/>
  <c r="AB18" i="1" s="1"/>
  <c r="Z21" i="1"/>
  <c r="Z32" i="1" s="1"/>
  <c r="AB7" i="1"/>
  <c r="Z9" i="1"/>
  <c r="AE9" i="1"/>
  <c r="AA9" i="1"/>
  <c r="X9" i="1"/>
  <c r="W9" i="1"/>
  <c r="AC9" i="1"/>
  <c r="Y9" i="1"/>
  <c r="AB6" i="1"/>
  <c r="X6" i="1"/>
  <c r="AC6" i="1"/>
  <c r="AD6" i="1"/>
  <c r="Z6" i="1"/>
  <c r="L11" i="1"/>
  <c r="AF7" i="1" s="1"/>
  <c r="K11" i="1"/>
  <c r="AE7" i="1" s="1"/>
  <c r="G11" i="1"/>
  <c r="B33" i="1"/>
  <c r="C33" i="1"/>
  <c r="D33" i="1"/>
  <c r="B28" i="1"/>
  <c r="W21" i="1" s="1"/>
  <c r="W32" i="1" s="1"/>
  <c r="C28" i="1"/>
  <c r="X21" i="1" s="1"/>
  <c r="X32" i="1" s="1"/>
  <c r="D28" i="1"/>
  <c r="Y21" i="1" s="1"/>
  <c r="Y32" i="1" s="1"/>
  <c r="W6" i="1" l="1"/>
  <c r="E41" i="1"/>
  <c r="Y7" i="1"/>
  <c r="Y6" i="1"/>
  <c r="Y16" i="1"/>
  <c r="X16" i="1"/>
  <c r="F11" i="1"/>
  <c r="F17" i="1"/>
  <c r="Z16" i="1" s="1"/>
  <c r="AB16" i="1"/>
  <c r="AF12" i="1"/>
  <c r="AF15" i="1"/>
  <c r="AD12" i="1"/>
  <c r="AD18" i="1"/>
  <c r="AB12" i="1"/>
  <c r="AB15" i="1"/>
  <c r="AE15" i="1"/>
  <c r="AE18" i="1"/>
  <c r="AE12" i="1"/>
  <c r="C19" i="1"/>
  <c r="X11" i="1" s="1"/>
  <c r="X12" i="1" s="1"/>
  <c r="X14" i="1"/>
  <c r="H19" i="1"/>
  <c r="AB11" i="1" s="1"/>
  <c r="AB14" i="1"/>
  <c r="AB17" i="1" s="1"/>
  <c r="D19" i="1"/>
  <c r="Y14" i="1"/>
  <c r="AA15" i="1"/>
  <c r="AA18" i="1"/>
  <c r="AA12" i="1"/>
  <c r="AC18" i="1"/>
  <c r="AC12" i="1"/>
  <c r="AC15" i="1"/>
  <c r="Z12" i="1"/>
  <c r="Z15" i="1"/>
  <c r="Z18" i="1"/>
  <c r="AA7" i="1"/>
  <c r="C38" i="1"/>
  <c r="G8" i="4" s="1"/>
  <c r="B38" i="1"/>
  <c r="D38" i="1"/>
  <c r="H8" i="4" s="1"/>
  <c r="E27" i="4" s="1"/>
  <c r="D18" i="5" s="1"/>
  <c r="F18" i="5" s="1"/>
  <c r="Z14" i="1" l="1"/>
  <c r="Z17" i="1" s="1"/>
  <c r="E49" i="1"/>
  <c r="E50" i="1" s="1"/>
  <c r="I13" i="4"/>
  <c r="F19" i="1"/>
  <c r="Z11" i="1" s="1"/>
  <c r="B41" i="1"/>
  <c r="F8" i="4"/>
  <c r="Y17" i="1"/>
  <c r="Y18" i="1" s="1"/>
  <c r="X17" i="1"/>
  <c r="X18" i="1" s="1"/>
  <c r="Z7" i="1"/>
  <c r="AC16" i="1"/>
  <c r="F21" i="1"/>
  <c r="Y15" i="1"/>
  <c r="X15" i="1"/>
  <c r="H21" i="1"/>
  <c r="C21" i="1"/>
  <c r="I19" i="1"/>
  <c r="AC14" i="1"/>
  <c r="AC17" i="1" s="1"/>
  <c r="Y11" i="1"/>
  <c r="Y12" i="1" s="1"/>
  <c r="D21" i="1"/>
  <c r="K19" i="1"/>
  <c r="AE14" i="1"/>
  <c r="J19" i="1"/>
  <c r="AD14" i="1"/>
  <c r="B19" i="1"/>
  <c r="W14" i="1"/>
  <c r="L19" i="1"/>
  <c r="AF14" i="1"/>
  <c r="D41" i="1"/>
  <c r="C41" i="1"/>
  <c r="D49" i="1" l="1"/>
  <c r="D50" i="1" s="1"/>
  <c r="H13" i="4"/>
  <c r="E42" i="4" s="1"/>
  <c r="D26" i="5" s="1"/>
  <c r="F26" i="5" s="1"/>
  <c r="F35" i="5" s="1"/>
  <c r="B49" i="1"/>
  <c r="B50" i="1" s="1"/>
  <c r="F13" i="4"/>
  <c r="C49" i="1"/>
  <c r="C50" i="1" s="1"/>
  <c r="G13" i="4"/>
  <c r="AD16" i="1"/>
  <c r="AD17" i="1" s="1"/>
  <c r="W17" i="1"/>
  <c r="W18" i="1" s="1"/>
  <c r="W15" i="1"/>
  <c r="AF11" i="1"/>
  <c r="AC11" i="1"/>
  <c r="I21" i="1"/>
  <c r="G19" i="1"/>
  <c r="AA14" i="1"/>
  <c r="AA17" i="1" s="1"/>
  <c r="B21" i="1"/>
  <c r="W11" i="1"/>
  <c r="W12" i="1" s="1"/>
  <c r="K21" i="1"/>
  <c r="AE11" i="1"/>
  <c r="J21" i="1"/>
  <c r="AD11" i="1"/>
  <c r="E50" i="5" l="1"/>
  <c r="E48" i="5"/>
  <c r="E52" i="5"/>
  <c r="E51" i="5"/>
  <c r="G25" i="6"/>
  <c r="H25" i="6" s="1"/>
  <c r="E49" i="5"/>
  <c r="AE16" i="1"/>
  <c r="AE17" i="1" s="1"/>
  <c r="G21" i="1"/>
  <c r="AA11" i="1"/>
  <c r="AF16" i="1" l="1"/>
  <c r="AF17" i="1" s="1"/>
  <c r="L21" i="1"/>
</calcChain>
</file>

<file path=xl/sharedStrings.xml><?xml version="1.0" encoding="utf-8"?>
<sst xmlns="http://schemas.openxmlformats.org/spreadsheetml/2006/main" count="271" uniqueCount="239">
  <si>
    <t>Aktywa</t>
  </si>
  <si>
    <t xml:space="preserve">A. Aktywa trwałe </t>
  </si>
  <si>
    <t>- nieruchomości</t>
  </si>
  <si>
    <t xml:space="preserve">- maszyny i urządzenia </t>
  </si>
  <si>
    <t xml:space="preserve">- środki transportu </t>
  </si>
  <si>
    <t xml:space="preserve">B. Aktywa obrotowe </t>
  </si>
  <si>
    <t>I. Zapasy</t>
  </si>
  <si>
    <t xml:space="preserve">IV. Inne aktywa </t>
  </si>
  <si>
    <t>Aktywa razem (A+B)</t>
  </si>
  <si>
    <t xml:space="preserve">Pasywa </t>
  </si>
  <si>
    <t>A. Kapitały własne</t>
  </si>
  <si>
    <t>B. Zobowiązania i rezerwy na zobowiązania</t>
  </si>
  <si>
    <t>II. Zobowiązania krótkoterminowe w tym:</t>
  </si>
  <si>
    <t xml:space="preserve">- wobec dostawców </t>
  </si>
  <si>
    <t>- kredyty i pożyczki krótkoterminowe</t>
  </si>
  <si>
    <t>Pasywa razem (A+B)</t>
  </si>
  <si>
    <t>2. Pozostałe przychody</t>
  </si>
  <si>
    <t>3. Razem przychody (1+2)</t>
  </si>
  <si>
    <t>4. Zakup towarów handlowych i materiałów wg cen zakupu wraz z kosztami ubocznymi</t>
  </si>
  <si>
    <t>suma kontrolna pasywa = aktywa</t>
  </si>
  <si>
    <t>- inne</t>
  </si>
  <si>
    <t>- pozostałe (zobowiązania budżetowe)</t>
  </si>
  <si>
    <t>I. Kredyty i pożyczki długoterminowe</t>
  </si>
  <si>
    <t>Nazwa klienta</t>
  </si>
  <si>
    <t>Okres:</t>
  </si>
  <si>
    <t>Okres historyczny</t>
  </si>
  <si>
    <t>Okres prognozy</t>
  </si>
  <si>
    <t>5. Remanent początkowy</t>
  </si>
  <si>
    <t>6. Remanent końcowy</t>
  </si>
  <si>
    <t>7. Marża brutto</t>
  </si>
  <si>
    <t>8. Marża %</t>
  </si>
  <si>
    <t>9. Wynagrodzenie z narzutami</t>
  </si>
  <si>
    <t>10. Amortyzacja</t>
  </si>
  <si>
    <t>12. Pozostałe koszty</t>
  </si>
  <si>
    <t>13. Razem koszty stałe (9+10+11+12)</t>
  </si>
  <si>
    <t>14. Zysk brutto (7-13)</t>
  </si>
  <si>
    <t>15. Podatek dochodowy</t>
  </si>
  <si>
    <t>16. Zysk netto (14-15)</t>
  </si>
  <si>
    <t>17. Pobrania właścicielskie</t>
  </si>
  <si>
    <t>19. EBITDA</t>
  </si>
  <si>
    <t>18. Zysk zatrzymany (16-17)</t>
  </si>
  <si>
    <t>Rachunek zysków i strat (dane w tys. PLN)</t>
  </si>
  <si>
    <t>Bilans (dane w tys. PLN)</t>
  </si>
  <si>
    <t>Okres historyczny*</t>
  </si>
  <si>
    <t>*jeżeli dane są dostępne</t>
  </si>
  <si>
    <t>wartość netto z ewidencji środków trwałych, np. grunty, budynki</t>
  </si>
  <si>
    <t>wartość netto z ewidencji środków trwałych, np. maszyna cnc, urządzenie</t>
  </si>
  <si>
    <t>wartość netto z ewidencji środków trwałych, np. auto osobowe, auto ciężarowe</t>
  </si>
  <si>
    <t>stan zapasów w tym towary, materiały, wyroby gotowe, produkcja w toku</t>
  </si>
  <si>
    <t>np. 14.02.2024</t>
  </si>
  <si>
    <t>Dzień złożenia wniosku</t>
  </si>
  <si>
    <t>II. Należności z tytułu dostaw i usług</t>
  </si>
  <si>
    <t>saldo wszystkich kredytów, pożyczek i leasingów finansowych długoterminowych</t>
  </si>
  <si>
    <t>np. zobowiązania budżetowe (VAT, ZUS, dochodowy), wobec pracowników</t>
  </si>
  <si>
    <t>np. należny podatek VAT, udzielone kaucje</t>
  </si>
  <si>
    <t>np. zaliczki na dostawy, saldo nierozliczonych dotacji</t>
  </si>
  <si>
    <t>……………………………………………….………………</t>
  </si>
  <si>
    <t>data, pieczęć i  podpis Wnioskodawcy</t>
  </si>
  <si>
    <t>Wypełniamy tylko białe pola!</t>
  </si>
  <si>
    <t>saldo wszystkich kredytów, pożyczek i leasingów finansowych do 12 m-cy</t>
  </si>
  <si>
    <t>Wykonanie</t>
  </si>
  <si>
    <t>Rachunek ZiS</t>
  </si>
  <si>
    <t>Marża brutto</t>
  </si>
  <si>
    <t>%</t>
  </si>
  <si>
    <t>Sprzedaż towarów i usług</t>
  </si>
  <si>
    <t>Zysk brutto</t>
  </si>
  <si>
    <t>Podatek+pobrania/dywidenda</t>
  </si>
  <si>
    <t>Zysk zatrzymany</t>
  </si>
  <si>
    <t>Bilans</t>
  </si>
  <si>
    <t>Środki trwałe netto</t>
  </si>
  <si>
    <t>Zapasy</t>
  </si>
  <si>
    <t>Należności z tyt. dostaw i usług</t>
  </si>
  <si>
    <t>Gotówka</t>
  </si>
  <si>
    <t>Inne aktywa</t>
  </si>
  <si>
    <t>Zobowiązania handlowe</t>
  </si>
  <si>
    <t>Zobowiązania budżetowe</t>
  </si>
  <si>
    <t>Kredyty krótkoterminowe</t>
  </si>
  <si>
    <t>Kapitał obrotowy netto</t>
  </si>
  <si>
    <t>Kredyty długoterminowe</t>
  </si>
  <si>
    <t>Kapitał własny</t>
  </si>
  <si>
    <t>Projekcje</t>
  </si>
  <si>
    <t>Sprzedaż towarów i produktów</t>
  </si>
  <si>
    <t>Pozostałe przychody</t>
  </si>
  <si>
    <t>EBITDA</t>
  </si>
  <si>
    <t>11. Koszty operacji finansowych (odsetki i prowizje od kredytów + leasing operacyjny)</t>
  </si>
  <si>
    <t>Koszty operacji finansowych</t>
  </si>
  <si>
    <t xml:space="preserve">wartość netto z ewidencji środków trwałych, np. wnip, śr. trwałe w budowie </t>
  </si>
  <si>
    <t>Inne pasywa (RMB, zaliczki na dostawy)</t>
  </si>
  <si>
    <t>Uproszczona księgowość (KPiR / Ryczałt)</t>
  </si>
  <si>
    <t xml:space="preserve">1. Sprzedaż produktów, towarów i usług </t>
  </si>
  <si>
    <t>ile są dłużni klienci z tytułu wystawionych faktur</t>
  </si>
  <si>
    <t>III. Środki pieniężne</t>
  </si>
  <si>
    <t>saldo środków pieniężnych z wyciągów bankowych i rachunków kasowych</t>
  </si>
  <si>
    <t>ile firma jest dłużna kontrahentom z tytułu otrzymanych faktur</t>
  </si>
  <si>
    <t>- inne pasywa</t>
  </si>
  <si>
    <t>Ocena ekonomiczno-finansowa</t>
  </si>
  <si>
    <t>Rentowność sprzedaży brutto</t>
  </si>
  <si>
    <t>zysk brutto / sprzedaż %</t>
  </si>
  <si>
    <t>Rentowność aktywów netto</t>
  </si>
  <si>
    <t>zysk netto / aktywa ogółem %</t>
  </si>
  <si>
    <t>Płynność bieżąca</t>
  </si>
  <si>
    <t>aktywa bieżące / zobowiązania krótkoterminowe</t>
  </si>
  <si>
    <t>Płynność szybka</t>
  </si>
  <si>
    <t>(Aktywa bieżące - zapasy) / zobowiązania krótkoterminowe</t>
  </si>
  <si>
    <t>Wskaźnik zadłużenia kapitału własnego</t>
  </si>
  <si>
    <t>zobowiązania ogółem / kapitał własny</t>
  </si>
  <si>
    <t>Wskaźnik pokrycia obsługi długu</t>
  </si>
  <si>
    <t>(zysk brutto + odsetki) / raty kapitałowe do spłaty w okresie</t>
  </si>
  <si>
    <t>Możliwe do osiągnięcia wskaźniki</t>
  </si>
  <si>
    <t>&lt;10%</t>
  </si>
  <si>
    <t>11-25%</t>
  </si>
  <si>
    <t>26-50%</t>
  </si>
  <si>
    <t>&gt;50%</t>
  </si>
  <si>
    <t>&lt;0</t>
  </si>
  <si>
    <t>0-1</t>
  </si>
  <si>
    <t>1&lt;2</t>
  </si>
  <si>
    <t>&gt;2</t>
  </si>
  <si>
    <t>0&lt;0,7</t>
  </si>
  <si>
    <t>0,7&lt;1</t>
  </si>
  <si>
    <t>&gt;1</t>
  </si>
  <si>
    <t>&gt;3</t>
  </si>
  <si>
    <t>1,5&lt;3</t>
  </si>
  <si>
    <t>0,5&lt;1,5</t>
  </si>
  <si>
    <t>&lt;0,5</t>
  </si>
  <si>
    <t>&lt;1</t>
  </si>
  <si>
    <t>1&lt;1,2</t>
  </si>
  <si>
    <t>1,2-1,5</t>
  </si>
  <si>
    <t>&gt;1,5</t>
  </si>
  <si>
    <t>ARKUSZ OCENY PROJEKTU</t>
  </si>
  <si>
    <t xml:space="preserve"> Pomocnicza tabela wagowo - punktowa</t>
  </si>
  <si>
    <t xml:space="preserve">Oceny punktowe dla każdej z pozycji  przyjęto w przedziale od 0 do 3, gdzie: </t>
  </si>
  <si>
    <t>0 – niezadowalająca</t>
  </si>
  <si>
    <t>1 – słaba</t>
  </si>
  <si>
    <t>2 – dobra</t>
  </si>
  <si>
    <t>3 – bardzo dobra</t>
  </si>
  <si>
    <t>Maksymalna suma punktów wynosi 30,</t>
  </si>
  <si>
    <t>suma poniżej 10 punktów powinna praktycznie dyskwalifikować projekt.</t>
  </si>
  <si>
    <t>LP</t>
  </si>
  <si>
    <t>POZYCJA ARKUSZA</t>
  </si>
  <si>
    <t>GRUPA</t>
  </si>
  <si>
    <t>PUNKTY</t>
  </si>
  <si>
    <t>WAGA</t>
  </si>
  <si>
    <t>WARTOŚĆ</t>
  </si>
  <si>
    <t>(punkty * waga)</t>
  </si>
  <si>
    <t>Ocena produktów ( usług)</t>
  </si>
  <si>
    <t>PRODUKT</t>
  </si>
  <si>
    <t xml:space="preserve">Ocena rynku i jego znajomości przez firmę </t>
  </si>
  <si>
    <t>Ocena konkurencji</t>
  </si>
  <si>
    <t>Ocena strategii marketingowej</t>
  </si>
  <si>
    <t>Ocena działalności firmy</t>
  </si>
  <si>
    <t>DZIAŁALNOŚĆ</t>
  </si>
  <si>
    <t>EKONOMICZNO</t>
  </si>
  <si>
    <t>Zysk brutto* 100% / sprzedaż</t>
  </si>
  <si>
    <t>FINANSOWA</t>
  </si>
  <si>
    <t xml:space="preserve">Zysk netto *100% / </t>
  </si>
  <si>
    <t>aktywa ogółem</t>
  </si>
  <si>
    <t xml:space="preserve">Aktywa bieżące / zobowiązania  krótkoterm.           </t>
  </si>
  <si>
    <t xml:space="preserve">Aktywa bieżące – zapasy / </t>
  </si>
  <si>
    <t>zob. krótkoterminowe</t>
  </si>
  <si>
    <t xml:space="preserve">( dług do kapitału) </t>
  </si>
  <si>
    <t xml:space="preserve"> zobowiązania ogółem /kapitał własny</t>
  </si>
  <si>
    <t xml:space="preserve">Zysk brutto + odsetki / </t>
  </si>
  <si>
    <t xml:space="preserve">raty kapitałowe </t>
  </si>
  <si>
    <t xml:space="preserve">Ocena przedsiębiorcy
</t>
  </si>
  <si>
    <t>PRZEDSIĘBIORCA</t>
  </si>
  <si>
    <t>Syntetyczny wynik oceny
 jakościowej (SWOT)</t>
  </si>
  <si>
    <t>JAKOŚĆ</t>
  </si>
  <si>
    <t>RAZEM (max 30)</t>
  </si>
  <si>
    <t>Wyszczególnienie Analiza SWOT</t>
  </si>
  <si>
    <t>Reputacja i ryzyko rodzaju działalności</t>
  </si>
  <si>
    <t>Ogólne wrażenie o jakości firmy</t>
  </si>
  <si>
    <t>Historia firmy i właściciela</t>
  </si>
  <si>
    <t>Jakość zarządzania finansami firmy</t>
  </si>
  <si>
    <t>Pozycja na rynku</t>
  </si>
  <si>
    <t>Perspektywy rozwojowe firmy</t>
  </si>
  <si>
    <t>Zdolność firmy do wprowadzania zmian</t>
  </si>
  <si>
    <t>MAX</t>
  </si>
  <si>
    <t>Grupa ryzyka</t>
  </si>
  <si>
    <t>Wysoki (AAA-A)</t>
  </si>
  <si>
    <t>Dobry (BBB)</t>
  </si>
  <si>
    <t>Zadowalający (BB)</t>
  </si>
  <si>
    <t>Niski (B)</t>
  </si>
  <si>
    <t>Zły / Trudności finansowe (CCC i poniżej)</t>
  </si>
  <si>
    <t>Zabezpieczenie</t>
  </si>
  <si>
    <t>Lp</t>
  </si>
  <si>
    <t>PRZEDMIOT</t>
  </si>
  <si>
    <t>Wskaźnik korygujący</t>
  </si>
  <si>
    <t>Lp.</t>
  </si>
  <si>
    <t>Przedmiot</t>
  </si>
  <si>
    <t>Krótki opis zabezpieczenia</t>
  </si>
  <si>
    <t>Szacunkowa wartość</t>
  </si>
  <si>
    <t>Wartość po korekcie</t>
  </si>
  <si>
    <t>Blokada środków pieniężnych na rachunku bankowym z pełnomocnictwem dla PFRR</t>
  </si>
  <si>
    <t>Pełnomocnictwo do dysponowania rachunkiem bankowym</t>
  </si>
  <si>
    <t>Wierzytelność handlowa</t>
  </si>
  <si>
    <t>Od 0% do 49%</t>
  </si>
  <si>
    <t>Weksel własny</t>
  </si>
  <si>
    <t>Awal, poręczenie cywilne (poziom zabezpieczenia szacowany w zależności od posiadanego majątku poręczyciela)</t>
  </si>
  <si>
    <t xml:space="preserve">Budynek mieszkalny lub jego część </t>
  </si>
  <si>
    <t xml:space="preserve">Inne budynki mieszkalne </t>
  </si>
  <si>
    <t xml:space="preserve">Lokal mieszkalny </t>
  </si>
  <si>
    <t>Grunty miejskie, wiejskie rolnicze i pozostałe</t>
  </si>
  <si>
    <t xml:space="preserve">Budynki przemysłowe, magazynowe, zbiorniki, silosy </t>
  </si>
  <si>
    <t xml:space="preserve">Budynki handlowe, usługowe i biurowe </t>
  </si>
  <si>
    <t xml:space="preserve">Budynki użyteczności publicznej </t>
  </si>
  <si>
    <t xml:space="preserve">Budynki gospodarcze dla rolnictwa </t>
  </si>
  <si>
    <t xml:space="preserve">Lokal użytkowy </t>
  </si>
  <si>
    <t>Spółdzielcze własnościowe prawo do lokalu</t>
  </si>
  <si>
    <t xml:space="preserve">Samochód osobowy </t>
  </si>
  <si>
    <t>Samochód ciężarowy</t>
  </si>
  <si>
    <t>Wartość pożyczki</t>
  </si>
  <si>
    <t xml:space="preserve">Wysoki LGD </t>
  </si>
  <si>
    <t>Standardowy LGD</t>
  </si>
  <si>
    <t>Niski LGD</t>
  </si>
  <si>
    <t xml:space="preserve"> Autobus </t>
  </si>
  <si>
    <t>31%-59%</t>
  </si>
  <si>
    <t xml:space="preserve">Motocykl </t>
  </si>
  <si>
    <t>LGD</t>
  </si>
  <si>
    <t xml:space="preserve">Ciągnik </t>
  </si>
  <si>
    <t>Przyczepa, naczepa</t>
  </si>
  <si>
    <t>Wymagany poziom zabezpieczeń</t>
  </si>
  <si>
    <t xml:space="preserve">Maszyny, urządzenia i narzędzia </t>
  </si>
  <si>
    <t>Linia technologiczna</t>
  </si>
  <si>
    <t>Surowce, materiały, towary</t>
  </si>
  <si>
    <t>OK</t>
  </si>
  <si>
    <t>Popraw wartość zabezpieczeń!</t>
  </si>
  <si>
    <t xml:space="preserve">Marża w punktach bazowych </t>
  </si>
  <si>
    <t xml:space="preserve">Kategoria ratingu </t>
  </si>
  <si>
    <t xml:space="preserve">Poziom zabezpieczeń </t>
  </si>
  <si>
    <t xml:space="preserve">Wysoki </t>
  </si>
  <si>
    <t xml:space="preserve">Standardowy </t>
  </si>
  <si>
    <t xml:space="preserve">Niski </t>
  </si>
  <si>
    <t xml:space="preserve">Wysoki (AAA-A) </t>
  </si>
  <si>
    <t xml:space="preserve">Dobry (BBB) </t>
  </si>
  <si>
    <t xml:space="preserve">Zadowalający (BB) </t>
  </si>
  <si>
    <t xml:space="preserve">Niski (B) </t>
  </si>
  <si>
    <t xml:space="preserve">Zły/Trudności finansowe (CCC i poniżej) </t>
  </si>
  <si>
    <t>okres bieżący</t>
  </si>
  <si>
    <t>Koszty operacyjne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</si>
</sst>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#,##0.0"/>
    <numFmt numFmtId="166" formatCode="0.0"/>
    <numFmt numFmtId="167" formatCode="#,##0.00\ &quot;zł&quot;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i/>
      <sz val="10"/>
      <name val="Lato"/>
      <family val="2"/>
      <charset val="238"/>
    </font>
    <font>
      <b/>
      <sz val="9"/>
      <name val="Lato"/>
      <family val="2"/>
      <charset val="238"/>
    </font>
    <font>
      <sz val="9"/>
      <name val="Lato"/>
      <family val="2"/>
      <charset val="238"/>
    </font>
    <font>
      <b/>
      <i/>
      <sz val="10"/>
      <name val="Lato"/>
      <family val="2"/>
      <charset val="238"/>
    </font>
    <font>
      <sz val="12"/>
      <name val="Lato"/>
      <family val="2"/>
      <charset val="238"/>
    </font>
    <font>
      <sz val="11"/>
      <color theme="1"/>
      <name val="Open Sans Light"/>
      <charset val="238"/>
    </font>
    <font>
      <sz val="10"/>
      <color theme="1"/>
      <name val="Open Sans Light"/>
      <charset val="238"/>
    </font>
    <font>
      <sz val="10"/>
      <name val="Open Sans Light"/>
      <charset val="238"/>
    </font>
    <font>
      <b/>
      <sz val="10"/>
      <name val="Open Sans Light"/>
      <charset val="238"/>
    </font>
    <font>
      <i/>
      <sz val="11"/>
      <color theme="1"/>
      <name val="Open Sans Light"/>
      <charset val="238"/>
    </font>
    <font>
      <sz val="11"/>
      <name val="Open Sans Light"/>
      <charset val="238"/>
    </font>
    <font>
      <i/>
      <sz val="11"/>
      <name val="Open Sans Light"/>
      <charset val="238"/>
    </font>
    <font>
      <b/>
      <sz val="11"/>
      <name val="Open Sans Light"/>
      <charset val="238"/>
    </font>
    <font>
      <sz val="11"/>
      <color rgb="FF000000"/>
      <name val="Open Sans Light"/>
      <charset val="238"/>
    </font>
    <font>
      <b/>
      <i/>
      <sz val="12"/>
      <color rgb="FF000000"/>
      <name val="Open Sans Light"/>
      <charset val="238"/>
    </font>
    <font>
      <sz val="12"/>
      <color theme="1"/>
      <name val="Open Sans Light"/>
      <charset val="238"/>
    </font>
    <font>
      <b/>
      <i/>
      <sz val="12"/>
      <color theme="1"/>
      <name val="Open Sans Light"/>
      <charset val="238"/>
    </font>
    <font>
      <b/>
      <sz val="12"/>
      <color rgb="FF000000"/>
      <name val="Open Sans Light"/>
      <charset val="238"/>
    </font>
    <font>
      <sz val="12"/>
      <color rgb="FF000000"/>
      <name val="Open Sans Light"/>
      <charset val="238"/>
    </font>
    <font>
      <i/>
      <sz val="12"/>
      <color theme="1"/>
      <name val="Open Sans Light"/>
      <charset val="238"/>
    </font>
    <font>
      <b/>
      <i/>
      <sz val="12"/>
      <color theme="5" tint="-0.249977111117893"/>
      <name val="Open Sans Light"/>
      <charset val="238"/>
    </font>
    <font>
      <sz val="12"/>
      <color theme="5" tint="-0.249977111117893"/>
      <name val="Open Sans Light"/>
      <charset val="238"/>
    </font>
    <font>
      <i/>
      <sz val="12"/>
      <color rgb="FF000000"/>
      <name val="Open Sans Light"/>
      <charset val="238"/>
    </font>
    <font>
      <b/>
      <sz val="12"/>
      <color rgb="FFC00000"/>
      <name val="Open Sans Light"/>
      <charset val="238"/>
    </font>
    <font>
      <b/>
      <sz val="11.5"/>
      <color rgb="FF000000"/>
      <name val="Open Sans Light"/>
      <charset val="238"/>
    </font>
    <font>
      <sz val="10"/>
      <color rgb="FF000000"/>
      <name val="Open Sans Light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87">
    <xf numFmtId="0" fontId="0" fillId="0" borderId="0" xfId="0"/>
    <xf numFmtId="0" fontId="3" fillId="0" borderId="0" xfId="2" applyFont="1"/>
    <xf numFmtId="0" fontId="3" fillId="0" borderId="0" xfId="2" applyFont="1" applyAlignment="1">
      <alignment horizontal="center"/>
    </xf>
    <xf numFmtId="0" fontId="3" fillId="9" borderId="0" xfId="2" applyFont="1" applyFill="1"/>
    <xf numFmtId="0" fontId="3" fillId="0" borderId="0" xfId="2" applyFont="1" applyProtection="1">
      <protection locked="0"/>
    </xf>
    <xf numFmtId="0" fontId="6" fillId="0" borderId="5" xfId="2" applyFont="1" applyBorder="1" applyAlignment="1">
      <alignment horizontal="center" vertical="top" wrapText="1"/>
    </xf>
    <xf numFmtId="0" fontId="6" fillId="0" borderId="7" xfId="2" applyFont="1" applyBorder="1" applyAlignment="1">
      <alignment horizontal="center" vertical="top" wrapText="1"/>
    </xf>
    <xf numFmtId="0" fontId="6" fillId="0" borderId="13" xfId="2" applyFont="1" applyBorder="1" applyAlignment="1">
      <alignment horizontal="center" vertical="top" wrapText="1"/>
    </xf>
    <xf numFmtId="0" fontId="6" fillId="0" borderId="6" xfId="2" applyFont="1" applyBorder="1" applyAlignment="1">
      <alignment horizontal="center" vertical="top" wrapText="1"/>
    </xf>
    <xf numFmtId="0" fontId="6" fillId="0" borderId="4" xfId="2" applyFont="1" applyBorder="1" applyAlignment="1">
      <alignment horizontal="center" vertical="top" wrapText="1"/>
    </xf>
    <xf numFmtId="0" fontId="3" fillId="9" borderId="0" xfId="2" applyFont="1" applyFill="1" applyProtection="1">
      <protection locked="0"/>
    </xf>
    <xf numFmtId="0" fontId="7" fillId="0" borderId="0" xfId="2" applyFont="1" applyAlignment="1">
      <alignment horizontal="center" vertical="top" wrapText="1"/>
    </xf>
    <xf numFmtId="9" fontId="7" fillId="8" borderId="13" xfId="2" applyNumberFormat="1" applyFont="1" applyFill="1" applyBorder="1" applyAlignment="1">
      <alignment horizontal="center" vertical="top" wrapText="1"/>
    </xf>
    <xf numFmtId="0" fontId="7" fillId="0" borderId="6" xfId="2" applyFont="1" applyBorder="1" applyAlignment="1">
      <alignment vertical="top" wrapText="1"/>
    </xf>
    <xf numFmtId="9" fontId="7" fillId="0" borderId="4" xfId="2" applyNumberFormat="1" applyFont="1" applyBorder="1" applyAlignment="1">
      <alignment horizontal="center" vertical="top" wrapText="1"/>
    </xf>
    <xf numFmtId="0" fontId="3" fillId="9" borderId="0" xfId="2" applyFont="1" applyFill="1" applyAlignment="1">
      <alignment wrapText="1"/>
    </xf>
    <xf numFmtId="0" fontId="3" fillId="0" borderId="0" xfId="2" applyFont="1" applyAlignment="1" applyProtection="1">
      <alignment wrapText="1"/>
      <protection locked="0"/>
    </xf>
    <xf numFmtId="167" fontId="3" fillId="0" borderId="0" xfId="2" applyNumberFormat="1" applyFont="1" applyProtection="1">
      <protection locked="0"/>
    </xf>
    <xf numFmtId="167" fontId="3" fillId="9" borderId="0" xfId="2" applyNumberFormat="1" applyFont="1" applyFill="1"/>
    <xf numFmtId="0" fontId="7" fillId="0" borderId="13" xfId="2" applyFont="1" applyBorder="1" applyAlignment="1" applyProtection="1">
      <alignment horizontal="center" vertical="center" wrapText="1"/>
      <protection locked="0"/>
    </xf>
    <xf numFmtId="0" fontId="7" fillId="0" borderId="14" xfId="2" applyFont="1" applyBorder="1" applyAlignment="1">
      <alignment horizontal="center" vertical="top" wrapText="1"/>
    </xf>
    <xf numFmtId="0" fontId="7" fillId="0" borderId="14" xfId="2" applyFont="1" applyBorder="1" applyAlignment="1">
      <alignment horizontal="center" vertical="center" wrapText="1"/>
    </xf>
    <xf numFmtId="9" fontId="7" fillId="8" borderId="13" xfId="2" applyNumberFormat="1" applyFont="1" applyFill="1" applyBorder="1" applyAlignment="1">
      <alignment horizontal="right" vertical="center" wrapText="1"/>
    </xf>
    <xf numFmtId="0" fontId="7" fillId="0" borderId="9" xfId="2" applyFont="1" applyBorder="1" applyAlignment="1">
      <alignment vertical="top" wrapText="1"/>
    </xf>
    <xf numFmtId="0" fontId="4" fillId="9" borderId="0" xfId="2" applyFont="1" applyFill="1"/>
    <xf numFmtId="167" fontId="3" fillId="0" borderId="0" xfId="2" applyNumberFormat="1" applyFont="1"/>
    <xf numFmtId="0" fontId="3" fillId="9" borderId="0" xfId="2" applyFont="1" applyFill="1" applyAlignment="1">
      <alignment horizontal="center" vertical="center"/>
    </xf>
    <xf numFmtId="167" fontId="3" fillId="0" borderId="0" xfId="2" applyNumberFormat="1" applyFont="1" applyAlignment="1" applyProtection="1">
      <alignment vertical="center"/>
      <protection locked="0"/>
    </xf>
    <xf numFmtId="167" fontId="8" fillId="9" borderId="0" xfId="2" applyNumberFormat="1" applyFont="1" applyFill="1" applyAlignment="1">
      <alignment horizontal="center" vertical="center"/>
    </xf>
    <xf numFmtId="0" fontId="8" fillId="9" borderId="0" xfId="2" applyFont="1" applyFill="1" applyAlignment="1">
      <alignment horizontal="center" vertical="center"/>
    </xf>
    <xf numFmtId="0" fontId="3" fillId="9" borderId="0" xfId="2" applyFont="1" applyFill="1" applyAlignment="1">
      <alignment vertical="center"/>
    </xf>
    <xf numFmtId="9" fontId="3" fillId="9" borderId="0" xfId="2" applyNumberFormat="1" applyFont="1" applyFill="1" applyAlignment="1">
      <alignment horizontal="center" vertical="center"/>
    </xf>
    <xf numFmtId="167" fontId="3" fillId="9" borderId="0" xfId="2" applyNumberFormat="1" applyFont="1" applyFill="1" applyAlignment="1">
      <alignment horizontal="center" vertical="center"/>
    </xf>
    <xf numFmtId="9" fontId="4" fillId="9" borderId="0" xfId="3" applyFont="1" applyFill="1" applyAlignment="1" applyProtection="1">
      <alignment vertical="center"/>
    </xf>
    <xf numFmtId="0" fontId="5" fillId="0" borderId="0" xfId="2" applyFont="1"/>
    <xf numFmtId="167" fontId="9" fillId="9" borderId="0" xfId="2" applyNumberFormat="1" applyFont="1" applyFill="1" applyAlignment="1">
      <alignment horizontal="left"/>
    </xf>
    <xf numFmtId="9" fontId="7" fillId="8" borderId="13" xfId="2" applyNumberFormat="1" applyFont="1" applyFill="1" applyBorder="1" applyAlignment="1">
      <alignment horizontal="right" vertical="top" wrapText="1"/>
    </xf>
    <xf numFmtId="0" fontId="10" fillId="0" borderId="0" xfId="0" applyFont="1"/>
    <xf numFmtId="0" fontId="12" fillId="0" borderId="0" xfId="2" applyFont="1"/>
    <xf numFmtId="0" fontId="13" fillId="0" borderId="0" xfId="2" applyFont="1"/>
    <xf numFmtId="0" fontId="11" fillId="0" borderId="0" xfId="0" applyFont="1"/>
    <xf numFmtId="0" fontId="14" fillId="0" borderId="0" xfId="0" applyFont="1"/>
    <xf numFmtId="0" fontId="12" fillId="0" borderId="11" xfId="2" applyFont="1" applyBorder="1"/>
    <xf numFmtId="0" fontId="12" fillId="0" borderId="10" xfId="2" applyFont="1" applyBorder="1"/>
    <xf numFmtId="0" fontId="15" fillId="0" borderId="0" xfId="2" applyFont="1"/>
    <xf numFmtId="0" fontId="17" fillId="0" borderId="0" xfId="2" applyFont="1"/>
    <xf numFmtId="0" fontId="15" fillId="7" borderId="0" xfId="2" quotePrefix="1" applyFont="1" applyFill="1" applyAlignment="1">
      <alignment horizontal="center"/>
    </xf>
    <xf numFmtId="0" fontId="15" fillId="7" borderId="0" xfId="2" applyFont="1" applyFill="1"/>
    <xf numFmtId="0" fontId="15" fillId="0" borderId="0" xfId="2" applyFont="1" applyAlignment="1">
      <alignment horizontal="left"/>
    </xf>
    <xf numFmtId="165" fontId="15" fillId="7" borderId="0" xfId="2" applyNumberFormat="1" applyFont="1" applyFill="1"/>
    <xf numFmtId="165" fontId="15" fillId="0" borderId="0" xfId="2" applyNumberFormat="1" applyFont="1"/>
    <xf numFmtId="0" fontId="15" fillId="0" borderId="0" xfId="2" applyFont="1" applyAlignment="1">
      <alignment horizontal="right"/>
    </xf>
    <xf numFmtId="9" fontId="16" fillId="7" borderId="0" xfId="3" applyFont="1" applyFill="1" applyBorder="1"/>
    <xf numFmtId="9" fontId="16" fillId="0" borderId="0" xfId="3" applyFont="1" applyFill="1" applyBorder="1"/>
    <xf numFmtId="0" fontId="17" fillId="0" borderId="0" xfId="2" applyFont="1" applyAlignment="1">
      <alignment horizontal="left"/>
    </xf>
    <xf numFmtId="165" fontId="17" fillId="7" borderId="0" xfId="2" applyNumberFormat="1" applyFont="1" applyFill="1"/>
    <xf numFmtId="165" fontId="17" fillId="0" borderId="0" xfId="2" applyNumberFormat="1" applyFont="1"/>
    <xf numFmtId="166" fontId="15" fillId="7" borderId="0" xfId="2" applyNumberFormat="1" applyFont="1" applyFill="1"/>
    <xf numFmtId="1" fontId="15" fillId="0" borderId="0" xfId="2" applyNumberFormat="1" applyFont="1" applyProtection="1">
      <protection locked="0"/>
    </xf>
    <xf numFmtId="0" fontId="15" fillId="0" borderId="12" xfId="2" applyFont="1" applyBorder="1"/>
    <xf numFmtId="166" fontId="15" fillId="7" borderId="10" xfId="2" applyNumberFormat="1" applyFont="1" applyFill="1" applyBorder="1" applyProtection="1">
      <protection locked="0"/>
    </xf>
    <xf numFmtId="166" fontId="15" fillId="7" borderId="0" xfId="2" applyNumberFormat="1" applyFont="1" applyFill="1" applyProtection="1">
      <protection locked="0"/>
    </xf>
    <xf numFmtId="0" fontId="15" fillId="0" borderId="11" xfId="2" applyFont="1" applyBorder="1"/>
    <xf numFmtId="166" fontId="15" fillId="7" borderId="11" xfId="2" applyNumberFormat="1" applyFont="1" applyFill="1" applyBorder="1" applyProtection="1">
      <protection locked="0"/>
    </xf>
    <xf numFmtId="0" fontId="15" fillId="0" borderId="10" xfId="2" applyFont="1" applyBorder="1"/>
    <xf numFmtId="166" fontId="15" fillId="7" borderId="10" xfId="2" applyNumberFormat="1" applyFont="1" applyFill="1" applyBorder="1"/>
    <xf numFmtId="0" fontId="19" fillId="0" borderId="2" xfId="0" applyFont="1" applyBorder="1"/>
    <xf numFmtId="0" fontId="19" fillId="6" borderId="2" xfId="0" applyFont="1" applyFill="1" applyBorder="1" applyAlignment="1">
      <alignment horizontal="right"/>
    </xf>
    <xf numFmtId="0" fontId="19" fillId="6" borderId="3" xfId="0" applyFont="1" applyFill="1" applyBorder="1" applyAlignment="1">
      <alignment horizontal="right"/>
    </xf>
    <xf numFmtId="0" fontId="19" fillId="6" borderId="7" xfId="0" applyFont="1" applyFill="1" applyBorder="1" applyAlignment="1">
      <alignment horizontal="right"/>
    </xf>
    <xf numFmtId="0" fontId="19" fillId="6" borderId="3" xfId="0" applyFont="1" applyFill="1" applyBorder="1"/>
    <xf numFmtId="0" fontId="20" fillId="6" borderId="3" xfId="0" applyFont="1" applyFill="1" applyBorder="1"/>
    <xf numFmtId="0" fontId="21" fillId="6" borderId="3" xfId="0" applyFont="1" applyFill="1" applyBorder="1"/>
    <xf numFmtId="0" fontId="20" fillId="6" borderId="7" xfId="0" applyFont="1" applyFill="1" applyBorder="1"/>
    <xf numFmtId="0" fontId="20" fillId="0" borderId="0" xfId="0" applyFont="1"/>
    <xf numFmtId="0" fontId="22" fillId="3" borderId="2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right" wrapText="1"/>
    </xf>
    <xf numFmtId="0" fontId="22" fillId="5" borderId="14" xfId="0" applyFont="1" applyFill="1" applyBorder="1" applyAlignment="1">
      <alignment horizontal="center" wrapText="1"/>
    </xf>
    <xf numFmtId="0" fontId="19" fillId="0" borderId="5" xfId="0" applyFont="1" applyBorder="1" applyAlignment="1" applyProtection="1">
      <alignment horizontal="center" wrapText="1"/>
      <protection locked="0"/>
    </xf>
    <xf numFmtId="0" fontId="22" fillId="0" borderId="30" xfId="0" quotePrefix="1" applyFont="1" applyBorder="1" applyAlignment="1" applyProtection="1">
      <alignment horizontal="center" wrapText="1"/>
      <protection locked="0"/>
    </xf>
    <xf numFmtId="0" fontId="22" fillId="0" borderId="14" xfId="0" quotePrefix="1" applyFont="1" applyBorder="1" applyAlignment="1" applyProtection="1">
      <alignment horizontal="center" wrapText="1"/>
      <protection locked="0"/>
    </xf>
    <xf numFmtId="0" fontId="23" fillId="0" borderId="26" xfId="0" applyFont="1" applyBorder="1" applyAlignment="1">
      <alignment vertical="top" wrapText="1"/>
    </xf>
    <xf numFmtId="4" fontId="23" fillId="0" borderId="15" xfId="0" applyNumberFormat="1" applyFont="1" applyBorder="1" applyAlignment="1" applyProtection="1">
      <alignment horizontal="right" vertical="top" wrapText="1"/>
      <protection locked="0"/>
    </xf>
    <xf numFmtId="4" fontId="23" fillId="0" borderId="16" xfId="0" applyNumberFormat="1" applyFont="1" applyBorder="1" applyAlignment="1" applyProtection="1">
      <alignment horizontal="right" vertical="top" wrapText="1"/>
      <protection locked="0"/>
    </xf>
    <xf numFmtId="4" fontId="23" fillId="0" borderId="17" xfId="0" applyNumberFormat="1" applyFont="1" applyBorder="1" applyAlignment="1" applyProtection="1">
      <alignment horizontal="right" vertical="top" wrapText="1"/>
      <protection locked="0"/>
    </xf>
    <xf numFmtId="4" fontId="23" fillId="0" borderId="31" xfId="0" applyNumberFormat="1" applyFont="1" applyBorder="1" applyAlignment="1" applyProtection="1">
      <alignment horizontal="right" vertical="top" wrapText="1"/>
      <protection locked="0"/>
    </xf>
    <xf numFmtId="0" fontId="23" fillId="0" borderId="27" xfId="0" applyFont="1" applyBorder="1" applyAlignment="1">
      <alignment vertical="top" wrapText="1"/>
    </xf>
    <xf numFmtId="0" fontId="23" fillId="0" borderId="18" xfId="0" applyFont="1" applyBorder="1" applyAlignment="1" applyProtection="1">
      <alignment horizontal="right" vertical="top" wrapText="1"/>
      <protection locked="0"/>
    </xf>
    <xf numFmtId="0" fontId="23" fillId="0" borderId="19" xfId="0" applyFont="1" applyBorder="1" applyAlignment="1" applyProtection="1">
      <alignment horizontal="right" vertical="top" wrapText="1"/>
      <protection locked="0"/>
    </xf>
    <xf numFmtId="0" fontId="23" fillId="0" borderId="20" xfId="0" applyFont="1" applyBorder="1" applyAlignment="1" applyProtection="1">
      <alignment horizontal="right" vertical="top" wrapText="1"/>
      <protection locked="0"/>
    </xf>
    <xf numFmtId="0" fontId="23" fillId="0" borderId="32" xfId="0" applyFont="1" applyBorder="1" applyAlignment="1" applyProtection="1">
      <alignment horizontal="right" vertical="top" wrapText="1"/>
      <protection locked="0"/>
    </xf>
    <xf numFmtId="0" fontId="22" fillId="5" borderId="28" xfId="0" applyFont="1" applyFill="1" applyBorder="1" applyAlignment="1">
      <alignment vertical="top" wrapText="1"/>
    </xf>
    <xf numFmtId="4" fontId="22" fillId="5" borderId="9" xfId="0" applyNumberFormat="1" applyFont="1" applyFill="1" applyBorder="1" applyAlignment="1">
      <alignment horizontal="right" vertical="top" wrapText="1"/>
    </xf>
    <xf numFmtId="4" fontId="22" fillId="5" borderId="13" xfId="0" applyNumberFormat="1" applyFont="1" applyFill="1" applyBorder="1" applyAlignment="1">
      <alignment horizontal="right" vertical="top" wrapText="1"/>
    </xf>
    <xf numFmtId="0" fontId="23" fillId="0" borderId="29" xfId="0" applyFont="1" applyBorder="1" applyAlignment="1">
      <alignment vertical="top" wrapText="1"/>
    </xf>
    <xf numFmtId="4" fontId="23" fillId="0" borderId="21" xfId="0" applyNumberFormat="1" applyFont="1" applyBorder="1" applyAlignment="1" applyProtection="1">
      <alignment horizontal="right" vertical="top" wrapText="1"/>
      <protection locked="0"/>
    </xf>
    <xf numFmtId="4" fontId="23" fillId="0" borderId="10" xfId="0" applyNumberFormat="1" applyFont="1" applyBorder="1" applyAlignment="1" applyProtection="1">
      <alignment horizontal="right" vertical="top" wrapText="1"/>
      <protection locked="0"/>
    </xf>
    <xf numFmtId="4" fontId="23" fillId="0" borderId="22" xfId="0" applyNumberFormat="1" applyFont="1" applyBorder="1" applyAlignment="1" applyProtection="1">
      <alignment horizontal="right" vertical="top" wrapText="1"/>
      <protection locked="0"/>
    </xf>
    <xf numFmtId="4" fontId="23" fillId="0" borderId="33" xfId="0" applyNumberFormat="1" applyFont="1" applyBorder="1" applyAlignment="1" applyProtection="1">
      <alignment horizontal="right" vertical="top" wrapText="1"/>
      <protection locked="0"/>
    </xf>
    <xf numFmtId="4" fontId="23" fillId="0" borderId="18" xfId="0" applyNumberFormat="1" applyFont="1" applyBorder="1" applyAlignment="1" applyProtection="1">
      <alignment horizontal="right" vertical="top" wrapText="1"/>
      <protection locked="0"/>
    </xf>
    <xf numFmtId="4" fontId="23" fillId="0" borderId="19" xfId="0" applyNumberFormat="1" applyFont="1" applyBorder="1" applyAlignment="1" applyProtection="1">
      <alignment horizontal="right" vertical="top" wrapText="1"/>
      <protection locked="0"/>
    </xf>
    <xf numFmtId="4" fontId="23" fillId="0" borderId="20" xfId="0" applyNumberFormat="1" applyFont="1" applyBorder="1" applyAlignment="1" applyProtection="1">
      <alignment horizontal="right" vertical="top" wrapText="1"/>
      <protection locked="0"/>
    </xf>
    <xf numFmtId="4" fontId="23" fillId="0" borderId="32" xfId="0" applyNumberFormat="1" applyFont="1" applyBorder="1" applyAlignment="1" applyProtection="1">
      <alignment horizontal="right" vertical="top" wrapText="1"/>
      <protection locked="0"/>
    </xf>
    <xf numFmtId="0" fontId="22" fillId="5" borderId="8" xfId="0" applyFont="1" applyFill="1" applyBorder="1" applyAlignment="1">
      <alignment vertical="top" wrapText="1"/>
    </xf>
    <xf numFmtId="4" fontId="22" fillId="5" borderId="6" xfId="0" applyNumberFormat="1" applyFont="1" applyFill="1" applyBorder="1" applyAlignment="1">
      <alignment horizontal="right" vertical="top" wrapText="1"/>
    </xf>
    <xf numFmtId="4" fontId="22" fillId="5" borderId="4" xfId="0" applyNumberFormat="1" applyFont="1" applyFill="1" applyBorder="1" applyAlignment="1">
      <alignment horizontal="right" vertical="top" wrapText="1"/>
    </xf>
    <xf numFmtId="9" fontId="22" fillId="5" borderId="9" xfId="1" applyFont="1" applyFill="1" applyBorder="1" applyAlignment="1">
      <alignment horizontal="right" vertical="top" wrapText="1"/>
    </xf>
    <xf numFmtId="9" fontId="22" fillId="5" borderId="13" xfId="1" applyFont="1" applyFill="1" applyBorder="1" applyAlignment="1">
      <alignment horizontal="right" vertical="top" wrapText="1"/>
    </xf>
    <xf numFmtId="0" fontId="23" fillId="0" borderId="2" xfId="0" applyFont="1" applyBorder="1" applyAlignment="1">
      <alignment vertical="top" wrapText="1"/>
    </xf>
    <xf numFmtId="4" fontId="23" fillId="0" borderId="23" xfId="0" applyNumberFormat="1" applyFont="1" applyBorder="1" applyAlignment="1" applyProtection="1">
      <alignment horizontal="right" vertical="top" wrapText="1"/>
      <protection locked="0"/>
    </xf>
    <xf numFmtId="0" fontId="22" fillId="0" borderId="2" xfId="0" applyFont="1" applyBorder="1" applyAlignment="1">
      <alignment vertical="top" wrapText="1"/>
    </xf>
    <xf numFmtId="4" fontId="23" fillId="0" borderId="24" xfId="0" applyNumberFormat="1" applyFont="1" applyBorder="1" applyAlignment="1" applyProtection="1">
      <alignment horizontal="right" vertical="top" wrapText="1"/>
      <protection locked="0"/>
    </xf>
    <xf numFmtId="4" fontId="23" fillId="0" borderId="25" xfId="0" applyNumberFormat="1" applyFont="1" applyBorder="1" applyAlignment="1" applyProtection="1">
      <alignment horizontal="right" vertical="top" wrapText="1"/>
      <protection locked="0"/>
    </xf>
    <xf numFmtId="4" fontId="23" fillId="0" borderId="34" xfId="0" applyNumberFormat="1" applyFont="1" applyBorder="1" applyAlignment="1" applyProtection="1">
      <alignment horizontal="right" vertical="top" wrapText="1"/>
      <protection locked="0"/>
    </xf>
    <xf numFmtId="0" fontId="22" fillId="4" borderId="2" xfId="0" applyFont="1" applyFill="1" applyBorder="1" applyAlignment="1">
      <alignment vertical="top" wrapText="1"/>
    </xf>
    <xf numFmtId="4" fontId="22" fillId="4" borderId="2" xfId="0" applyNumberFormat="1" applyFont="1" applyFill="1" applyBorder="1" applyAlignment="1">
      <alignment horizontal="right" vertical="top" wrapText="1"/>
    </xf>
    <xf numFmtId="0" fontId="19" fillId="0" borderId="0" xfId="0" applyFont="1"/>
    <xf numFmtId="0" fontId="19" fillId="6" borderId="2" xfId="0" applyFont="1" applyFill="1" applyBorder="1" applyAlignment="1">
      <alignment horizontal="right" vertical="center"/>
    </xf>
    <xf numFmtId="0" fontId="19" fillId="6" borderId="3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right" vertical="center"/>
    </xf>
    <xf numFmtId="0" fontId="19" fillId="6" borderId="5" xfId="0" applyFont="1" applyFill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/>
    <xf numFmtId="0" fontId="22" fillId="3" borderId="8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right" wrapText="1"/>
    </xf>
    <xf numFmtId="0" fontId="22" fillId="5" borderId="5" xfId="0" applyFont="1" applyFill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2" fillId="5" borderId="2" xfId="0" applyFont="1" applyFill="1" applyBorder="1" applyAlignment="1">
      <alignment vertical="center" wrapText="1"/>
    </xf>
    <xf numFmtId="0" fontId="22" fillId="5" borderId="3" xfId="0" applyFont="1" applyFill="1" applyBorder="1" applyAlignment="1">
      <alignment vertical="center" wrapText="1"/>
    </xf>
    <xf numFmtId="0" fontId="22" fillId="5" borderId="9" xfId="0" applyFont="1" applyFill="1" applyBorder="1" applyAlignment="1">
      <alignment vertical="top" wrapText="1"/>
    </xf>
    <xf numFmtId="4" fontId="22" fillId="5" borderId="13" xfId="0" applyNumberFormat="1" applyFont="1" applyFill="1" applyBorder="1" applyAlignment="1">
      <alignment horizontal="right" wrapText="1"/>
    </xf>
    <xf numFmtId="0" fontId="23" fillId="0" borderId="15" xfId="0" applyFont="1" applyBorder="1" applyAlignment="1">
      <alignment horizontal="left" vertical="top" wrapText="1" indent="1"/>
    </xf>
    <xf numFmtId="0" fontId="23" fillId="0" borderId="16" xfId="0" applyFont="1" applyBorder="1" applyAlignment="1" applyProtection="1">
      <alignment horizontal="right" wrapText="1"/>
      <protection locked="0"/>
    </xf>
    <xf numFmtId="0" fontId="23" fillId="0" borderId="17" xfId="0" applyFont="1" applyBorder="1" applyAlignment="1" applyProtection="1">
      <alignment horizontal="right" wrapText="1"/>
      <protection locked="0"/>
    </xf>
    <xf numFmtId="0" fontId="23" fillId="0" borderId="21" xfId="0" applyFont="1" applyBorder="1" applyAlignment="1">
      <alignment horizontal="left" vertical="top" wrapText="1" indent="1"/>
    </xf>
    <xf numFmtId="0" fontId="23" fillId="0" borderId="10" xfId="0" applyFont="1" applyBorder="1" applyAlignment="1" applyProtection="1">
      <alignment horizontal="right" wrapText="1"/>
      <protection locked="0"/>
    </xf>
    <xf numFmtId="0" fontId="23" fillId="0" borderId="22" xfId="0" applyFont="1" applyBorder="1" applyAlignment="1" applyProtection="1">
      <alignment horizontal="right" wrapText="1"/>
      <protection locked="0"/>
    </xf>
    <xf numFmtId="0" fontId="23" fillId="0" borderId="18" xfId="0" quotePrefix="1" applyFont="1" applyBorder="1" applyAlignment="1">
      <alignment horizontal="left" vertical="top" wrapText="1" indent="1"/>
    </xf>
    <xf numFmtId="0" fontId="23" fillId="0" borderId="19" xfId="0" applyFont="1" applyBorder="1" applyAlignment="1" applyProtection="1">
      <alignment horizontal="right" wrapText="1"/>
      <protection locked="0"/>
    </xf>
    <xf numFmtId="0" fontId="23" fillId="0" borderId="20" xfId="0" applyFont="1" applyBorder="1" applyAlignment="1" applyProtection="1">
      <alignment horizontal="right" wrapText="1"/>
      <protection locked="0"/>
    </xf>
    <xf numFmtId="0" fontId="23" fillId="0" borderId="15" xfId="0" applyFont="1" applyBorder="1" applyAlignment="1">
      <alignment vertical="top" wrapText="1"/>
    </xf>
    <xf numFmtId="0" fontId="22" fillId="2" borderId="16" xfId="0" applyFont="1" applyFill="1" applyBorder="1" applyAlignment="1" applyProtection="1">
      <alignment horizontal="right" wrapText="1"/>
      <protection locked="0"/>
    </xf>
    <xf numFmtId="0" fontId="22" fillId="2" borderId="17" xfId="0" applyFont="1" applyFill="1" applyBorder="1" applyAlignment="1" applyProtection="1">
      <alignment horizontal="right" wrapText="1"/>
      <protection locked="0"/>
    </xf>
    <xf numFmtId="0" fontId="23" fillId="0" borderId="21" xfId="0" applyFont="1" applyBorder="1" applyAlignment="1">
      <alignment vertical="top" wrapText="1"/>
    </xf>
    <xf numFmtId="0" fontId="22" fillId="2" borderId="10" xfId="0" applyFont="1" applyFill="1" applyBorder="1" applyAlignment="1" applyProtection="1">
      <alignment horizontal="right" wrapText="1"/>
      <protection locked="0"/>
    </xf>
    <xf numFmtId="0" fontId="22" fillId="2" borderId="22" xfId="0" applyFont="1" applyFill="1" applyBorder="1" applyAlignment="1" applyProtection="1">
      <alignment horizontal="right" wrapText="1"/>
      <protection locked="0"/>
    </xf>
    <xf numFmtId="0" fontId="23" fillId="0" borderId="18" xfId="0" applyFont="1" applyBorder="1" applyAlignment="1">
      <alignment vertical="top" wrapText="1"/>
    </xf>
    <xf numFmtId="0" fontId="22" fillId="5" borderId="6" xfId="0" applyFont="1" applyFill="1" applyBorder="1" applyAlignment="1">
      <alignment horizontal="center" vertical="top" wrapText="1"/>
    </xf>
    <xf numFmtId="4" fontId="22" fillId="5" borderId="4" xfId="0" applyNumberFormat="1" applyFont="1" applyFill="1" applyBorder="1" applyAlignment="1">
      <alignment horizontal="right" wrapText="1"/>
    </xf>
    <xf numFmtId="0" fontId="22" fillId="0" borderId="2" xfId="0" applyFont="1" applyBorder="1" applyAlignment="1">
      <alignment horizontal="center" vertical="top" wrapText="1"/>
    </xf>
    <xf numFmtId="4" fontId="22" fillId="0" borderId="3" xfId="0" applyNumberFormat="1" applyFont="1" applyBorder="1" applyAlignment="1">
      <alignment horizontal="right" wrapText="1"/>
    </xf>
    <xf numFmtId="0" fontId="22" fillId="5" borderId="6" xfId="0" applyFont="1" applyFill="1" applyBorder="1" applyAlignment="1">
      <alignment horizontal="justify" vertical="top" wrapText="1"/>
    </xf>
    <xf numFmtId="0" fontId="22" fillId="5" borderId="9" xfId="0" applyFont="1" applyFill="1" applyBorder="1" applyAlignment="1">
      <alignment horizontal="justify" vertical="top" wrapText="1"/>
    </xf>
    <xf numFmtId="0" fontId="23" fillId="0" borderId="23" xfId="0" applyFont="1" applyBorder="1" applyAlignment="1">
      <alignment horizontal="justify" vertical="top" wrapText="1"/>
    </xf>
    <xf numFmtId="4" fontId="22" fillId="0" borderId="24" xfId="0" applyNumberFormat="1" applyFont="1" applyBorder="1" applyAlignment="1" applyProtection="1">
      <alignment horizontal="right" wrapText="1"/>
      <protection locked="0"/>
    </xf>
    <xf numFmtId="4" fontId="22" fillId="0" borderId="25" xfId="0" applyNumberFormat="1" applyFont="1" applyBorder="1" applyAlignment="1" applyProtection="1">
      <alignment horizontal="right" wrapText="1"/>
      <protection locked="0"/>
    </xf>
    <xf numFmtId="0" fontId="23" fillId="5" borderId="9" xfId="0" applyFont="1" applyFill="1" applyBorder="1" applyAlignment="1">
      <alignment horizontal="justify" vertical="top" wrapText="1"/>
    </xf>
    <xf numFmtId="0" fontId="23" fillId="0" borderId="15" xfId="0" applyFont="1" applyBorder="1" applyAlignment="1">
      <alignment horizontal="justify" vertical="top" wrapText="1"/>
    </xf>
    <xf numFmtId="0" fontId="23" fillId="0" borderId="21" xfId="0" applyFont="1" applyBorder="1" applyAlignment="1">
      <alignment horizontal="justify" vertical="top" wrapText="1"/>
    </xf>
    <xf numFmtId="0" fontId="23" fillId="0" borderId="21" xfId="0" quotePrefix="1" applyFont="1" applyBorder="1" applyAlignment="1">
      <alignment horizontal="justify" vertical="top" wrapText="1"/>
    </xf>
    <xf numFmtId="0" fontId="23" fillId="0" borderId="18" xfId="0" quotePrefix="1" applyFont="1" applyBorder="1" applyAlignment="1">
      <alignment horizontal="justify" vertical="top" wrapText="1"/>
    </xf>
    <xf numFmtId="0" fontId="23" fillId="0" borderId="35" xfId="0" applyFont="1" applyBorder="1" applyAlignment="1">
      <alignment vertical="top" wrapText="1"/>
    </xf>
    <xf numFmtId="4" fontId="27" fillId="0" borderId="36" xfId="0" applyNumberFormat="1" applyFont="1" applyBorder="1"/>
    <xf numFmtId="4" fontId="27" fillId="0" borderId="0" xfId="0" applyNumberFormat="1" applyFont="1"/>
    <xf numFmtId="0" fontId="28" fillId="0" borderId="0" xfId="0" applyFont="1"/>
    <xf numFmtId="0" fontId="15" fillId="0" borderId="35" xfId="2" applyFont="1" applyBorder="1"/>
    <xf numFmtId="0" fontId="15" fillId="0" borderId="36" xfId="2" applyFont="1" applyBorder="1"/>
    <xf numFmtId="0" fontId="15" fillId="0" borderId="37" xfId="2" applyFont="1" applyBorder="1"/>
    <xf numFmtId="0" fontId="15" fillId="0" borderId="38" xfId="2" quotePrefix="1" applyFont="1" applyBorder="1" applyAlignment="1">
      <alignment horizontal="center"/>
    </xf>
    <xf numFmtId="0" fontId="15" fillId="0" borderId="39" xfId="2" applyFont="1" applyBorder="1"/>
    <xf numFmtId="0" fontId="15" fillId="0" borderId="40" xfId="2" applyFont="1" applyBorder="1"/>
    <xf numFmtId="0" fontId="15" fillId="0" borderId="41" xfId="2" applyFont="1" applyBorder="1"/>
    <xf numFmtId="0" fontId="15" fillId="0" borderId="42" xfId="2" applyFont="1" applyBorder="1"/>
    <xf numFmtId="0" fontId="15" fillId="0" borderId="43" xfId="2" applyFont="1" applyBorder="1"/>
    <xf numFmtId="0" fontId="15" fillId="0" borderId="52" xfId="2" applyFont="1" applyBorder="1" applyAlignment="1">
      <alignment horizontal="center" vertical="center" wrapText="1"/>
    </xf>
    <xf numFmtId="166" fontId="15" fillId="0" borderId="10" xfId="2" applyNumberFormat="1" applyFont="1" applyBorder="1" applyAlignment="1">
      <alignment vertical="center"/>
    </xf>
    <xf numFmtId="166" fontId="15" fillId="0" borderId="22" xfId="2" applyNumberFormat="1" applyFont="1" applyBorder="1" applyAlignment="1">
      <alignment vertical="center"/>
    </xf>
    <xf numFmtId="0" fontId="15" fillId="0" borderId="54" xfId="2" applyFont="1" applyBorder="1" applyAlignment="1">
      <alignment horizontal="center" vertical="center" wrapText="1"/>
    </xf>
    <xf numFmtId="166" fontId="15" fillId="0" borderId="19" xfId="2" applyNumberFormat="1" applyFont="1" applyBorder="1" applyAlignment="1">
      <alignment vertical="center"/>
    </xf>
    <xf numFmtId="166" fontId="15" fillId="0" borderId="20" xfId="2" applyNumberFormat="1" applyFont="1" applyBorder="1" applyAlignment="1">
      <alignment vertical="center"/>
    </xf>
    <xf numFmtId="0" fontId="17" fillId="8" borderId="0" xfId="2" applyFont="1" applyFill="1" applyAlignment="1">
      <alignment horizontal="left"/>
    </xf>
    <xf numFmtId="16" fontId="15" fillId="0" borderId="0" xfId="2" applyNumberFormat="1" applyFont="1"/>
    <xf numFmtId="0" fontId="12" fillId="9" borderId="46" xfId="2" applyFont="1" applyFill="1" applyBorder="1" applyAlignment="1">
      <alignment horizontal="center"/>
    </xf>
    <xf numFmtId="0" fontId="12" fillId="9" borderId="11" xfId="2" applyFont="1" applyFill="1" applyBorder="1" applyAlignment="1">
      <alignment horizontal="center"/>
    </xf>
    <xf numFmtId="0" fontId="12" fillId="0" borderId="46" xfId="2" applyFont="1" applyBorder="1" applyAlignment="1">
      <alignment horizontal="center"/>
    </xf>
    <xf numFmtId="0" fontId="12" fillId="0" borderId="0" xfId="2" applyFont="1" applyAlignment="1">
      <alignment horizontal="center"/>
    </xf>
    <xf numFmtId="0" fontId="12" fillId="9" borderId="49" xfId="2" applyFont="1" applyFill="1" applyBorder="1" applyAlignment="1">
      <alignment horizontal="center"/>
    </xf>
    <xf numFmtId="0" fontId="12" fillId="0" borderId="49" xfId="2" applyFont="1" applyBorder="1" applyAlignment="1">
      <alignment horizontal="center"/>
    </xf>
    <xf numFmtId="0" fontId="12" fillId="9" borderId="40" xfId="2" applyFont="1" applyFill="1" applyBorder="1" applyAlignment="1">
      <alignment horizontal="center"/>
    </xf>
    <xf numFmtId="0" fontId="12" fillId="9" borderId="10" xfId="2" applyFont="1" applyFill="1" applyBorder="1" applyAlignment="1">
      <alignment horizontal="left" vertical="center"/>
    </xf>
    <xf numFmtId="0" fontId="12" fillId="0" borderId="10" xfId="2" applyFont="1" applyBorder="1" applyProtection="1">
      <protection locked="0"/>
    </xf>
    <xf numFmtId="0" fontId="12" fillId="9" borderId="51" xfId="2" applyFont="1" applyFill="1" applyBorder="1"/>
    <xf numFmtId="0" fontId="12" fillId="9" borderId="10" xfId="2" applyFont="1" applyFill="1" applyBorder="1"/>
    <xf numFmtId="0" fontId="12" fillId="9" borderId="42" xfId="2" applyFont="1" applyFill="1" applyBorder="1" applyAlignment="1">
      <alignment horizontal="left" vertical="center"/>
    </xf>
    <xf numFmtId="0" fontId="12" fillId="0" borderId="42" xfId="2" applyFont="1" applyBorder="1" applyProtection="1">
      <protection locked="0"/>
    </xf>
    <xf numFmtId="0" fontId="12" fillId="9" borderId="0" xfId="2" applyFont="1" applyFill="1"/>
    <xf numFmtId="0" fontId="12" fillId="9" borderId="42" xfId="2" applyFont="1" applyFill="1" applyBorder="1"/>
    <xf numFmtId="0" fontId="12" fillId="8" borderId="42" xfId="2" applyFont="1" applyFill="1" applyBorder="1"/>
    <xf numFmtId="0" fontId="12" fillId="0" borderId="42" xfId="2" applyFont="1" applyBorder="1"/>
    <xf numFmtId="0" fontId="12" fillId="9" borderId="10" xfId="2" applyFont="1" applyFill="1" applyBorder="1" applyAlignment="1">
      <alignment horizontal="left" vertical="center" wrapText="1"/>
    </xf>
    <xf numFmtId="0" fontId="12" fillId="9" borderId="10" xfId="2" applyFont="1" applyFill="1" applyBorder="1" applyAlignment="1">
      <alignment wrapText="1"/>
    </xf>
    <xf numFmtId="0" fontId="13" fillId="9" borderId="10" xfId="2" applyFont="1" applyFill="1" applyBorder="1"/>
    <xf numFmtId="0" fontId="12" fillId="9" borderId="55" xfId="2" applyFont="1" applyFill="1" applyBorder="1"/>
    <xf numFmtId="0" fontId="12" fillId="0" borderId="51" xfId="2" applyFont="1" applyBorder="1"/>
    <xf numFmtId="0" fontId="12" fillId="9" borderId="56" xfId="2" applyFont="1" applyFill="1" applyBorder="1"/>
    <xf numFmtId="0" fontId="12" fillId="0" borderId="0" xfId="2" applyFont="1" applyProtection="1">
      <protection locked="0"/>
    </xf>
    <xf numFmtId="0" fontId="12" fillId="9" borderId="49" xfId="2" applyFont="1" applyFill="1" applyBorder="1"/>
    <xf numFmtId="0" fontId="12" fillId="9" borderId="41" xfId="2" applyFont="1" applyFill="1" applyBorder="1"/>
    <xf numFmtId="0" fontId="12" fillId="0" borderId="46" xfId="2" applyFont="1" applyBorder="1"/>
    <xf numFmtId="0" fontId="12" fillId="0" borderId="10" xfId="2" applyFont="1" applyBorder="1" applyAlignment="1">
      <alignment horizontal="center"/>
    </xf>
    <xf numFmtId="0" fontId="12" fillId="0" borderId="51" xfId="2" applyFont="1" applyBorder="1" applyAlignment="1">
      <alignment horizontal="center"/>
    </xf>
    <xf numFmtId="0" fontId="12" fillId="10" borderId="10" xfId="2" applyFont="1" applyFill="1" applyBorder="1" applyAlignment="1">
      <alignment horizontal="center"/>
    </xf>
    <xf numFmtId="0" fontId="12" fillId="10" borderId="51" xfId="2" applyFont="1" applyFill="1" applyBorder="1" applyAlignment="1">
      <alignment horizontal="center"/>
    </xf>
    <xf numFmtId="0" fontId="12" fillId="10" borderId="51" xfId="2" applyFont="1" applyFill="1" applyBorder="1"/>
    <xf numFmtId="0" fontId="12" fillId="9" borderId="51" xfId="2" applyFont="1" applyFill="1" applyBorder="1" applyAlignment="1">
      <alignment horizontal="center"/>
    </xf>
    <xf numFmtId="0" fontId="13" fillId="9" borderId="42" xfId="2" applyFont="1" applyFill="1" applyBorder="1"/>
    <xf numFmtId="0" fontId="12" fillId="9" borderId="0" xfId="2" applyFont="1" applyFill="1" applyAlignment="1">
      <alignment horizontal="center"/>
    </xf>
    <xf numFmtId="0" fontId="12" fillId="9" borderId="42" xfId="2" applyFont="1" applyFill="1" applyBorder="1" applyAlignment="1">
      <alignment horizontal="center"/>
    </xf>
    <xf numFmtId="0" fontId="12" fillId="9" borderId="33" xfId="2" applyFont="1" applyFill="1" applyBorder="1" applyAlignment="1">
      <alignment horizontal="center"/>
    </xf>
    <xf numFmtId="0" fontId="12" fillId="9" borderId="48" xfId="2" applyFont="1" applyFill="1" applyBorder="1" applyAlignment="1">
      <alignment horizontal="center"/>
    </xf>
    <xf numFmtId="0" fontId="12" fillId="9" borderId="12" xfId="2" applyFont="1" applyFill="1" applyBorder="1" applyAlignment="1">
      <alignment horizontal="center"/>
    </xf>
    <xf numFmtId="0" fontId="12" fillId="0" borderId="11" xfId="2" applyFont="1" applyBorder="1" applyAlignment="1">
      <alignment horizontal="center"/>
    </xf>
    <xf numFmtId="0" fontId="29" fillId="8" borderId="62" xfId="2" applyFont="1" applyFill="1" applyBorder="1" applyAlignment="1">
      <alignment horizontal="center" vertical="top" wrapText="1"/>
    </xf>
    <xf numFmtId="0" fontId="30" fillId="8" borderId="61" xfId="2" applyFont="1" applyFill="1" applyBorder="1" applyAlignment="1">
      <alignment horizontal="justify" vertical="top" wrapText="1"/>
    </xf>
    <xf numFmtId="0" fontId="18" fillId="8" borderId="62" xfId="2" applyFont="1" applyFill="1" applyBorder="1" applyAlignment="1">
      <alignment horizontal="center" vertical="top" wrapText="1"/>
    </xf>
    <xf numFmtId="0" fontId="18" fillId="11" borderId="62" xfId="2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6" fillId="7" borderId="0" xfId="2" quotePrefix="1" applyFont="1" applyFill="1" applyAlignment="1">
      <alignment horizontal="center"/>
    </xf>
    <xf numFmtId="0" fontId="16" fillId="0" borderId="0" xfId="2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46" xfId="2" applyFont="1" applyBorder="1" applyAlignment="1">
      <alignment horizontal="center" vertical="center" wrapText="1"/>
    </xf>
    <xf numFmtId="0" fontId="15" fillId="0" borderId="49" xfId="2" applyFont="1" applyBorder="1" applyAlignment="1">
      <alignment horizontal="center" vertical="center" wrapText="1"/>
    </xf>
    <xf numFmtId="9" fontId="15" fillId="0" borderId="46" xfId="1" applyFont="1" applyBorder="1" applyAlignment="1" applyProtection="1">
      <alignment vertical="center"/>
    </xf>
    <xf numFmtId="9" fontId="15" fillId="0" borderId="49" xfId="1" applyFont="1" applyBorder="1" applyAlignment="1" applyProtection="1">
      <alignment vertical="center"/>
    </xf>
    <xf numFmtId="0" fontId="15" fillId="0" borderId="27" xfId="2" applyFont="1" applyBorder="1" applyAlignment="1">
      <alignment horizontal="left"/>
    </xf>
    <xf numFmtId="0" fontId="15" fillId="0" borderId="53" xfId="2" applyFont="1" applyBorder="1" applyAlignment="1">
      <alignment horizontal="left"/>
    </xf>
    <xf numFmtId="0" fontId="15" fillId="0" borderId="32" xfId="2" applyFont="1" applyBorder="1" applyAlignment="1">
      <alignment horizontal="left"/>
    </xf>
    <xf numFmtId="0" fontId="15" fillId="0" borderId="44" xfId="2" applyFont="1" applyBorder="1" applyAlignment="1">
      <alignment horizontal="left"/>
    </xf>
    <xf numFmtId="0" fontId="15" fillId="0" borderId="11" xfId="2" applyFont="1" applyBorder="1" applyAlignment="1">
      <alignment horizontal="left"/>
    </xf>
    <xf numFmtId="0" fontId="15" fillId="0" borderId="45" xfId="2" applyFont="1" applyBorder="1" applyAlignment="1">
      <alignment horizontal="left"/>
    </xf>
    <xf numFmtId="0" fontId="15" fillId="0" borderId="39" xfId="2" applyFont="1" applyBorder="1" applyAlignment="1">
      <alignment horizontal="left"/>
    </xf>
    <xf numFmtId="0" fontId="15" fillId="0" borderId="40" xfId="2" applyFont="1" applyBorder="1" applyAlignment="1">
      <alignment horizontal="left"/>
    </xf>
    <xf numFmtId="0" fontId="15" fillId="0" borderId="12" xfId="2" applyFont="1" applyBorder="1" applyAlignment="1">
      <alignment horizontal="left"/>
    </xf>
    <xf numFmtId="166" fontId="15" fillId="0" borderId="46" xfId="2" applyNumberFormat="1" applyFont="1" applyBorder="1" applyAlignment="1">
      <alignment vertical="center"/>
    </xf>
    <xf numFmtId="166" fontId="15" fillId="0" borderId="49" xfId="2" applyNumberFormat="1" applyFont="1" applyBorder="1" applyAlignment="1">
      <alignment vertical="center"/>
    </xf>
    <xf numFmtId="0" fontId="15" fillId="0" borderId="29" xfId="2" applyFont="1" applyBorder="1" applyAlignment="1">
      <alignment horizontal="left"/>
    </xf>
    <xf numFmtId="0" fontId="15" fillId="0" borderId="51" xfId="2" applyFont="1" applyBorder="1" applyAlignment="1">
      <alignment horizontal="left"/>
    </xf>
    <xf numFmtId="0" fontId="15" fillId="0" borderId="33" xfId="2" applyFont="1" applyBorder="1" applyAlignment="1">
      <alignment horizontal="left"/>
    </xf>
    <xf numFmtId="9" fontId="15" fillId="0" borderId="47" xfId="3" applyFont="1" applyBorder="1" applyAlignment="1" applyProtection="1">
      <alignment vertical="center"/>
    </xf>
    <xf numFmtId="9" fontId="15" fillId="0" borderId="50" xfId="3" applyFont="1" applyBorder="1" applyAlignment="1" applyProtection="1">
      <alignment vertical="center"/>
    </xf>
    <xf numFmtId="9" fontId="15" fillId="0" borderId="47" xfId="1" applyFont="1" applyBorder="1" applyAlignment="1" applyProtection="1">
      <alignment vertical="center"/>
    </xf>
    <xf numFmtId="9" fontId="15" fillId="0" borderId="50" xfId="1" applyFont="1" applyBorder="1" applyAlignment="1" applyProtection="1">
      <alignment vertical="center"/>
    </xf>
    <xf numFmtId="166" fontId="15" fillId="0" borderId="47" xfId="2" applyNumberFormat="1" applyFont="1" applyBorder="1" applyAlignment="1">
      <alignment vertical="center"/>
    </xf>
    <xf numFmtId="166" fontId="15" fillId="0" borderId="50" xfId="2" applyNumberFormat="1" applyFont="1" applyBorder="1" applyAlignment="1">
      <alignment vertical="center"/>
    </xf>
    <xf numFmtId="0" fontId="15" fillId="0" borderId="44" xfId="2" applyFont="1" applyBorder="1" applyAlignment="1">
      <alignment horizontal="left" wrapText="1"/>
    </xf>
    <xf numFmtId="0" fontId="15" fillId="0" borderId="11" xfId="2" applyFont="1" applyBorder="1" applyAlignment="1">
      <alignment horizontal="left" wrapText="1"/>
    </xf>
    <xf numFmtId="0" fontId="15" fillId="0" borderId="45" xfId="2" applyFont="1" applyBorder="1" applyAlignment="1">
      <alignment horizontal="left" wrapText="1"/>
    </xf>
    <xf numFmtId="0" fontId="15" fillId="0" borderId="39" xfId="2" applyFont="1" applyBorder="1" applyAlignment="1">
      <alignment horizontal="left" wrapText="1"/>
    </xf>
    <xf numFmtId="0" fontId="15" fillId="0" borderId="40" xfId="2" applyFont="1" applyBorder="1" applyAlignment="1">
      <alignment horizontal="left" wrapText="1"/>
    </xf>
    <xf numFmtId="0" fontId="15" fillId="0" borderId="12" xfId="2" applyFont="1" applyBorder="1" applyAlignment="1">
      <alignment horizontal="left" wrapText="1"/>
    </xf>
    <xf numFmtId="0" fontId="15" fillId="0" borderId="28" xfId="2" applyFont="1" applyBorder="1" applyAlignment="1">
      <alignment horizontal="left"/>
    </xf>
    <xf numFmtId="0" fontId="15" fillId="0" borderId="0" xfId="2" applyFont="1" applyAlignment="1">
      <alignment horizontal="left"/>
    </xf>
    <xf numFmtId="0" fontId="15" fillId="0" borderId="48" xfId="2" applyFont="1" applyBorder="1" applyAlignment="1">
      <alignment horizontal="left"/>
    </xf>
    <xf numFmtId="9" fontId="15" fillId="0" borderId="46" xfId="3" applyFont="1" applyBorder="1" applyAlignment="1" applyProtection="1">
      <alignment vertical="center"/>
    </xf>
    <xf numFmtId="9" fontId="15" fillId="0" borderId="49" xfId="3" applyFont="1" applyBorder="1" applyAlignment="1" applyProtection="1">
      <alignment vertical="center"/>
    </xf>
    <xf numFmtId="0" fontId="12" fillId="0" borderId="55" xfId="2" applyFont="1" applyBorder="1" applyAlignment="1">
      <alignment horizontal="center"/>
    </xf>
    <xf numFmtId="0" fontId="12" fillId="0" borderId="33" xfId="2" applyFont="1" applyBorder="1" applyAlignment="1">
      <alignment horizontal="center"/>
    </xf>
    <xf numFmtId="0" fontId="12" fillId="9" borderId="46" xfId="2" applyFont="1" applyFill="1" applyBorder="1" applyAlignment="1">
      <alignment horizontal="left" vertical="center"/>
    </xf>
    <xf numFmtId="0" fontId="12" fillId="9" borderId="42" xfId="2" applyFont="1" applyFill="1" applyBorder="1" applyAlignment="1">
      <alignment horizontal="left" vertical="center"/>
    </xf>
    <xf numFmtId="0" fontId="12" fillId="10" borderId="55" xfId="2" applyFont="1" applyFill="1" applyBorder="1" applyAlignment="1">
      <alignment horizontal="center"/>
    </xf>
    <xf numFmtId="0" fontId="12" fillId="10" borderId="33" xfId="2" applyFont="1" applyFill="1" applyBorder="1" applyAlignment="1">
      <alignment horizontal="center"/>
    </xf>
    <xf numFmtId="0" fontId="5" fillId="0" borderId="0" xfId="2" applyFont="1" applyAlignment="1">
      <alignment horizontal="center"/>
    </xf>
    <xf numFmtId="9" fontId="7" fillId="0" borderId="14" xfId="2" applyNumberFormat="1" applyFont="1" applyBorder="1" applyAlignment="1">
      <alignment horizontal="center" vertical="center" wrapText="1"/>
    </xf>
    <xf numFmtId="9" fontId="7" fillId="0" borderId="9" xfId="2" applyNumberFormat="1" applyFont="1" applyBorder="1" applyAlignment="1">
      <alignment horizontal="center" vertical="center" wrapText="1"/>
    </xf>
    <xf numFmtId="9" fontId="7" fillId="0" borderId="6" xfId="2" applyNumberFormat="1" applyFont="1" applyBorder="1" applyAlignment="1">
      <alignment horizontal="center" vertical="center" wrapText="1"/>
    </xf>
    <xf numFmtId="0" fontId="4" fillId="9" borderId="0" xfId="2" applyFont="1" applyFill="1" applyAlignment="1">
      <alignment horizontal="center" vertical="center"/>
    </xf>
    <xf numFmtId="0" fontId="29" fillId="8" borderId="57" xfId="2" applyFont="1" applyFill="1" applyBorder="1" applyAlignment="1">
      <alignment horizontal="center" vertical="top" wrapText="1"/>
    </xf>
    <xf numFmtId="0" fontId="29" fillId="8" borderId="58" xfId="2" applyFont="1" applyFill="1" applyBorder="1" applyAlignment="1">
      <alignment horizontal="center" vertical="top" wrapText="1"/>
    </xf>
    <xf numFmtId="0" fontId="29" fillId="8" borderId="59" xfId="2" applyFont="1" applyFill="1" applyBorder="1" applyAlignment="1">
      <alignment horizontal="center" vertical="top" wrapText="1"/>
    </xf>
    <xf numFmtId="0" fontId="29" fillId="8" borderId="60" xfId="2" applyFont="1" applyFill="1" applyBorder="1" applyAlignment="1">
      <alignment horizontal="center" vertical="top" wrapText="1"/>
    </xf>
    <xf numFmtId="0" fontId="29" fillId="8" borderId="61" xfId="2" applyFont="1" applyFill="1" applyBorder="1" applyAlignment="1">
      <alignment horizontal="center" vertical="top" wrapText="1"/>
    </xf>
  </cellXfs>
  <cellStyles count="5">
    <cellStyle name="Dziesiętny 2" xfId="4" xr:uid="{00000000-0005-0000-0000-000000000000}"/>
    <cellStyle name="Normalny" xfId="0" builtinId="0"/>
    <cellStyle name="Normalny 2" xfId="2" xr:uid="{00000000-0005-0000-0000-000002000000}"/>
    <cellStyle name="Procentowy" xfId="1" builtinId="5"/>
    <cellStyle name="Procentowy 2" xfId="3" xr:uid="{00000000-0005-0000-0000-000004000000}"/>
  </cellStyles>
  <dxfs count="5">
    <dxf>
      <font>
        <color theme="4" tint="0.79998168889431442"/>
      </font>
    </dxf>
    <dxf>
      <font>
        <b/>
        <i val="0"/>
        <u val="none"/>
        <color theme="0"/>
      </font>
      <fill>
        <patternFill>
          <bgColor rgb="FFFF0000"/>
        </patternFill>
      </fill>
    </dxf>
    <dxf>
      <font>
        <b/>
        <i val="0"/>
      </font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15" dropStyle="combo" dx="22" fmlaLink="$G$4" fmlaRange="$C$3:$C$27" noThreeD="1" sel="1" val="0"/>
</file>

<file path=xl/ctrlProps/ctrlProp10.xml><?xml version="1.0" encoding="utf-8"?>
<formControlPr xmlns="http://schemas.microsoft.com/office/spreadsheetml/2009/9/main" objectType="Drop" dropLines="15" dropStyle="combo" dx="22" fmlaLink="$G$13" fmlaRange="$C$3:$C$27" noThreeD="1" sel="1" val="0"/>
</file>

<file path=xl/ctrlProps/ctrlProp11.xml><?xml version="1.0" encoding="utf-8"?>
<formControlPr xmlns="http://schemas.microsoft.com/office/spreadsheetml/2009/9/main" objectType="Drop" dropLines="15" dropStyle="combo" dx="22" fmlaLink="$G$14" fmlaRange="$C$3:$C$27" noThreeD="1" sel="1" val="0"/>
</file>

<file path=xl/ctrlProps/ctrlProp12.xml><?xml version="1.0" encoding="utf-8"?>
<formControlPr xmlns="http://schemas.microsoft.com/office/spreadsheetml/2009/9/main" objectType="Drop" dropLines="15" dropStyle="combo" dx="22" fmlaLink="$G$15" fmlaRange="$C$3:$C$27" noThreeD="1" sel="1" val="0"/>
</file>

<file path=xl/ctrlProps/ctrlProp13.xml><?xml version="1.0" encoding="utf-8"?>
<formControlPr xmlns="http://schemas.microsoft.com/office/spreadsheetml/2009/9/main" objectType="Drop" dropLines="15" dropStyle="combo" dx="22" fmlaLink="$G$16" fmlaRange="$C$3:$C$27" noThreeD="1" sel="1" val="0"/>
</file>

<file path=xl/ctrlProps/ctrlProp14.xml><?xml version="1.0" encoding="utf-8"?>
<formControlPr xmlns="http://schemas.microsoft.com/office/spreadsheetml/2009/9/main" objectType="Drop" dropLines="15" dropStyle="combo" dx="22" fmlaLink="$G$17" fmlaRange="$C$3:$C$27" noThreeD="1" sel="1" val="0"/>
</file>

<file path=xl/ctrlProps/ctrlProp2.xml><?xml version="1.0" encoding="utf-8"?>
<formControlPr xmlns="http://schemas.microsoft.com/office/spreadsheetml/2009/9/main" objectType="Drop" dropLines="15" dropStyle="combo" dx="22" fmlaLink="$G$5" fmlaRange="$C$3:$C$27" noThreeD="1" sel="1" val="0"/>
</file>

<file path=xl/ctrlProps/ctrlProp3.xml><?xml version="1.0" encoding="utf-8"?>
<formControlPr xmlns="http://schemas.microsoft.com/office/spreadsheetml/2009/9/main" objectType="Drop" dropLines="15" dropStyle="combo" dx="22" fmlaLink="$G$6" fmlaRange="$C$3:$C$27" noThreeD="1" sel="1" val="0"/>
</file>

<file path=xl/ctrlProps/ctrlProp4.xml><?xml version="1.0" encoding="utf-8"?>
<formControlPr xmlns="http://schemas.microsoft.com/office/spreadsheetml/2009/9/main" objectType="Drop" dropLines="15" dropStyle="combo" dx="22" fmlaLink="$G$7" fmlaRange="$C$3:$C$27" noThreeD="1" sel="1" val="0"/>
</file>

<file path=xl/ctrlProps/ctrlProp5.xml><?xml version="1.0" encoding="utf-8"?>
<formControlPr xmlns="http://schemas.microsoft.com/office/spreadsheetml/2009/9/main" objectType="Drop" dropLines="15" dropStyle="combo" dx="22" fmlaLink="$G$8" fmlaRange="$C$3:$C$27" noThreeD="1" sel="1" val="2"/>
</file>

<file path=xl/ctrlProps/ctrlProp6.xml><?xml version="1.0" encoding="utf-8"?>
<formControlPr xmlns="http://schemas.microsoft.com/office/spreadsheetml/2009/9/main" objectType="Drop" dropLines="15" dropStyle="combo" dx="22" fmlaLink="$G$9" fmlaRange="$C$3:$C$27" noThreeD="1" sel="1" val="0"/>
</file>

<file path=xl/ctrlProps/ctrlProp7.xml><?xml version="1.0" encoding="utf-8"?>
<formControlPr xmlns="http://schemas.microsoft.com/office/spreadsheetml/2009/9/main" objectType="Drop" dropLines="15" dropStyle="combo" dx="22" fmlaLink="$G$10" fmlaRange="$C$3:$C$27" noThreeD="1" sel="1" val="0"/>
</file>

<file path=xl/ctrlProps/ctrlProp8.xml><?xml version="1.0" encoding="utf-8"?>
<formControlPr xmlns="http://schemas.microsoft.com/office/spreadsheetml/2009/9/main" objectType="Drop" dropLines="15" dropStyle="combo" dx="22" fmlaLink="$G$11" fmlaRange="$C$3:$C$27" noThreeD="1" sel="1" val="0"/>
</file>

<file path=xl/ctrlProps/ctrlProp9.xml><?xml version="1.0" encoding="utf-8"?>
<formControlPr xmlns="http://schemas.microsoft.com/office/spreadsheetml/2009/9/main" objectType="Drop" dropLines="15" dropStyle="combo" dx="22" fmlaLink="$G$12" fmlaRange="$C$3:$C$27" noThreeD="1" sel="1" val="0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28</xdr:row>
      <xdr:rowOff>66675</xdr:rowOff>
    </xdr:from>
    <xdr:to>
      <xdr:col>5</xdr:col>
      <xdr:colOff>676275</xdr:colOff>
      <xdr:row>28</xdr:row>
      <xdr:rowOff>114300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7953375" y="5657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29</xdr:row>
      <xdr:rowOff>66675</xdr:rowOff>
    </xdr:from>
    <xdr:to>
      <xdr:col>5</xdr:col>
      <xdr:colOff>676275</xdr:colOff>
      <xdr:row>29</xdr:row>
      <xdr:rowOff>114300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953375" y="5657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30</xdr:row>
      <xdr:rowOff>66675</xdr:rowOff>
    </xdr:from>
    <xdr:to>
      <xdr:col>5</xdr:col>
      <xdr:colOff>676275</xdr:colOff>
      <xdr:row>30</xdr:row>
      <xdr:rowOff>114300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53375" y="58483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31</xdr:row>
      <xdr:rowOff>66675</xdr:rowOff>
    </xdr:from>
    <xdr:to>
      <xdr:col>5</xdr:col>
      <xdr:colOff>676275</xdr:colOff>
      <xdr:row>31</xdr:row>
      <xdr:rowOff>114300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33</xdr:row>
      <xdr:rowOff>66675</xdr:rowOff>
    </xdr:from>
    <xdr:to>
      <xdr:col>5</xdr:col>
      <xdr:colOff>676275</xdr:colOff>
      <xdr:row>33</xdr:row>
      <xdr:rowOff>114300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34</xdr:row>
      <xdr:rowOff>66675</xdr:rowOff>
    </xdr:from>
    <xdr:to>
      <xdr:col>5</xdr:col>
      <xdr:colOff>676275</xdr:colOff>
      <xdr:row>34</xdr:row>
      <xdr:rowOff>114300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35</xdr:row>
      <xdr:rowOff>66675</xdr:rowOff>
    </xdr:from>
    <xdr:to>
      <xdr:col>5</xdr:col>
      <xdr:colOff>676275</xdr:colOff>
      <xdr:row>35</xdr:row>
      <xdr:rowOff>114300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36</xdr:row>
      <xdr:rowOff>66675</xdr:rowOff>
    </xdr:from>
    <xdr:to>
      <xdr:col>5</xdr:col>
      <xdr:colOff>676275</xdr:colOff>
      <xdr:row>36</xdr:row>
      <xdr:rowOff>114300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42</xdr:row>
      <xdr:rowOff>66675</xdr:rowOff>
    </xdr:from>
    <xdr:to>
      <xdr:col>5</xdr:col>
      <xdr:colOff>676275</xdr:colOff>
      <xdr:row>42</xdr:row>
      <xdr:rowOff>114300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44</xdr:row>
      <xdr:rowOff>66675</xdr:rowOff>
    </xdr:from>
    <xdr:to>
      <xdr:col>5</xdr:col>
      <xdr:colOff>676275</xdr:colOff>
      <xdr:row>44</xdr:row>
      <xdr:rowOff>114300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45</xdr:row>
      <xdr:rowOff>66675</xdr:rowOff>
    </xdr:from>
    <xdr:to>
      <xdr:col>5</xdr:col>
      <xdr:colOff>676275</xdr:colOff>
      <xdr:row>45</xdr:row>
      <xdr:rowOff>114300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46</xdr:row>
      <xdr:rowOff>66675</xdr:rowOff>
    </xdr:from>
    <xdr:to>
      <xdr:col>5</xdr:col>
      <xdr:colOff>676275</xdr:colOff>
      <xdr:row>46</xdr:row>
      <xdr:rowOff>114300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  <xdr:twoCellAnchor>
    <xdr:from>
      <xdr:col>5</xdr:col>
      <xdr:colOff>95250</xdr:colOff>
      <xdr:row>47</xdr:row>
      <xdr:rowOff>66675</xdr:rowOff>
    </xdr:from>
    <xdr:to>
      <xdr:col>5</xdr:col>
      <xdr:colOff>676275</xdr:colOff>
      <xdr:row>47</xdr:row>
      <xdr:rowOff>114300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7953375" y="6038850"/>
          <a:ext cx="581025" cy="47625"/>
        </a:xfrm>
        <a:prstGeom prst="leftArrow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3</xdr:row>
          <xdr:rowOff>19050</xdr:rowOff>
        </xdr:from>
        <xdr:to>
          <xdr:col>7</xdr:col>
          <xdr:colOff>123825</xdr:colOff>
          <xdr:row>3</xdr:row>
          <xdr:rowOff>285750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3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4</xdr:row>
          <xdr:rowOff>19050</xdr:rowOff>
        </xdr:from>
        <xdr:to>
          <xdr:col>7</xdr:col>
          <xdr:colOff>123825</xdr:colOff>
          <xdr:row>4</xdr:row>
          <xdr:rowOff>285750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3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5</xdr:row>
          <xdr:rowOff>19050</xdr:rowOff>
        </xdr:from>
        <xdr:to>
          <xdr:col>7</xdr:col>
          <xdr:colOff>123825</xdr:colOff>
          <xdr:row>5</xdr:row>
          <xdr:rowOff>285750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3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6</xdr:row>
          <xdr:rowOff>19050</xdr:rowOff>
        </xdr:from>
        <xdr:to>
          <xdr:col>7</xdr:col>
          <xdr:colOff>123825</xdr:colOff>
          <xdr:row>6</xdr:row>
          <xdr:rowOff>285750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3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7</xdr:row>
          <xdr:rowOff>19050</xdr:rowOff>
        </xdr:from>
        <xdr:to>
          <xdr:col>7</xdr:col>
          <xdr:colOff>123825</xdr:colOff>
          <xdr:row>7</xdr:row>
          <xdr:rowOff>285750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3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8</xdr:row>
          <xdr:rowOff>19050</xdr:rowOff>
        </xdr:from>
        <xdr:to>
          <xdr:col>7</xdr:col>
          <xdr:colOff>123825</xdr:colOff>
          <xdr:row>8</xdr:row>
          <xdr:rowOff>285750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3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9</xdr:row>
          <xdr:rowOff>19050</xdr:rowOff>
        </xdr:from>
        <xdr:to>
          <xdr:col>7</xdr:col>
          <xdr:colOff>123825</xdr:colOff>
          <xdr:row>9</xdr:row>
          <xdr:rowOff>285750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3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10</xdr:row>
          <xdr:rowOff>19050</xdr:rowOff>
        </xdr:from>
        <xdr:to>
          <xdr:col>7</xdr:col>
          <xdr:colOff>123825</xdr:colOff>
          <xdr:row>10</xdr:row>
          <xdr:rowOff>285750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3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11</xdr:row>
          <xdr:rowOff>19050</xdr:rowOff>
        </xdr:from>
        <xdr:to>
          <xdr:col>7</xdr:col>
          <xdr:colOff>123825</xdr:colOff>
          <xdr:row>11</xdr:row>
          <xdr:rowOff>285750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3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12</xdr:row>
          <xdr:rowOff>19050</xdr:rowOff>
        </xdr:from>
        <xdr:to>
          <xdr:col>7</xdr:col>
          <xdr:colOff>123825</xdr:colOff>
          <xdr:row>12</xdr:row>
          <xdr:rowOff>285750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3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13</xdr:row>
          <xdr:rowOff>19050</xdr:rowOff>
        </xdr:from>
        <xdr:to>
          <xdr:col>7</xdr:col>
          <xdr:colOff>123825</xdr:colOff>
          <xdr:row>13</xdr:row>
          <xdr:rowOff>285750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3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14</xdr:row>
          <xdr:rowOff>19050</xdr:rowOff>
        </xdr:from>
        <xdr:to>
          <xdr:col>7</xdr:col>
          <xdr:colOff>123825</xdr:colOff>
          <xdr:row>14</xdr:row>
          <xdr:rowOff>285750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3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15</xdr:row>
          <xdr:rowOff>19050</xdr:rowOff>
        </xdr:from>
        <xdr:to>
          <xdr:col>7</xdr:col>
          <xdr:colOff>123825</xdr:colOff>
          <xdr:row>15</xdr:row>
          <xdr:rowOff>285750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3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171450</xdr:colOff>
          <xdr:row>16</xdr:row>
          <xdr:rowOff>19050</xdr:rowOff>
        </xdr:from>
        <xdr:to>
          <xdr:col>7</xdr:col>
          <xdr:colOff>123825</xdr:colOff>
          <xdr:row>16</xdr:row>
          <xdr:rowOff>285750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3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4"/>
  <sheetViews>
    <sheetView tabSelected="1" zoomScaleNormal="100" workbookViewId="0">
      <selection activeCell="M31" sqref="M31"/>
    </sheetView>
  </sheetViews>
  <sheetFormatPr defaultRowHeight="16.5"/>
  <cols>
    <col min="1" max="1" width="59.625" style="37" customWidth="1"/>
    <col min="2" max="11" width="10.875" style="37" customWidth="1"/>
    <col min="12" max="21" width="9" style="37"/>
    <col min="22" max="22" width="28.25" style="37" bestFit="1" customWidth="1"/>
    <col min="23" max="16384" width="9" style="37"/>
  </cols>
  <sheetData>
    <row r="1" spans="1:32" ht="18.75" thickBot="1">
      <c r="A1" s="66" t="s">
        <v>23</v>
      </c>
      <c r="B1" s="67"/>
      <c r="C1" s="68"/>
      <c r="D1" s="68" t="s">
        <v>25</v>
      </c>
      <c r="E1" s="69"/>
      <c r="F1" s="70"/>
      <c r="G1" s="71"/>
      <c r="H1" s="72" t="s">
        <v>26</v>
      </c>
      <c r="I1" s="72"/>
      <c r="J1" s="71"/>
      <c r="K1" s="71"/>
      <c r="L1" s="73"/>
      <c r="M1" s="74"/>
      <c r="V1" s="235" t="s">
        <v>88</v>
      </c>
      <c r="W1" s="235"/>
      <c r="X1" s="235"/>
      <c r="Y1" s="235"/>
      <c r="Z1" s="235"/>
      <c r="AA1" s="235"/>
      <c r="AB1" s="235"/>
      <c r="AC1" s="235"/>
      <c r="AD1" s="235"/>
      <c r="AE1" s="235"/>
      <c r="AF1" s="235"/>
    </row>
    <row r="2" spans="1:32" ht="18.75" thickBot="1">
      <c r="A2" s="75" t="s">
        <v>41</v>
      </c>
      <c r="B2" s="75"/>
      <c r="C2" s="76"/>
      <c r="D2" s="77"/>
      <c r="E2" s="77"/>
      <c r="F2" s="77"/>
      <c r="G2" s="76"/>
      <c r="H2" s="77"/>
      <c r="I2" s="76"/>
      <c r="J2" s="77"/>
      <c r="K2" s="76"/>
      <c r="L2" s="77"/>
      <c r="M2" s="74"/>
      <c r="V2" s="44"/>
      <c r="W2" s="233" t="s">
        <v>60</v>
      </c>
      <c r="X2" s="233"/>
      <c r="Y2" s="233"/>
      <c r="Z2" s="234" t="s">
        <v>80</v>
      </c>
      <c r="AA2" s="234"/>
      <c r="AB2" s="234"/>
      <c r="AC2" s="234"/>
      <c r="AD2" s="234"/>
      <c r="AE2" s="234"/>
      <c r="AF2" s="234"/>
    </row>
    <row r="3" spans="1:32" ht="36.75" thickBot="1">
      <c r="A3" s="78" t="s">
        <v>24</v>
      </c>
      <c r="B3" s="79">
        <v>2021</v>
      </c>
      <c r="C3" s="79">
        <v>2022</v>
      </c>
      <c r="D3" s="79">
        <v>2023</v>
      </c>
      <c r="E3" s="80" t="s">
        <v>237</v>
      </c>
      <c r="F3" s="81">
        <v>2024</v>
      </c>
      <c r="G3" s="82">
        <v>2025</v>
      </c>
      <c r="H3" s="82">
        <v>2026</v>
      </c>
      <c r="I3" s="82">
        <v>2027</v>
      </c>
      <c r="J3" s="82">
        <v>2028</v>
      </c>
      <c r="K3" s="82">
        <v>2029</v>
      </c>
      <c r="L3" s="82">
        <v>2030</v>
      </c>
      <c r="M3" s="74"/>
      <c r="V3" s="45" t="s">
        <v>61</v>
      </c>
      <c r="W3" s="46">
        <f>B3</f>
        <v>2021</v>
      </c>
      <c r="X3" s="46">
        <f t="shared" ref="X3:Y3" si="0">C3</f>
        <v>2022</v>
      </c>
      <c r="Y3" s="46">
        <f t="shared" si="0"/>
        <v>2023</v>
      </c>
      <c r="Z3" s="41">
        <f t="shared" ref="Z3:AF3" si="1">F3</f>
        <v>2024</v>
      </c>
      <c r="AA3" s="41">
        <f t="shared" si="1"/>
        <v>2025</v>
      </c>
      <c r="AB3" s="41">
        <f t="shared" si="1"/>
        <v>2026</v>
      </c>
      <c r="AC3" s="41">
        <f t="shared" si="1"/>
        <v>2027</v>
      </c>
      <c r="AD3" s="41">
        <f t="shared" si="1"/>
        <v>2028</v>
      </c>
      <c r="AE3" s="41">
        <f t="shared" si="1"/>
        <v>2029</v>
      </c>
      <c r="AF3" s="37">
        <f t="shared" si="1"/>
        <v>2030</v>
      </c>
    </row>
    <row r="4" spans="1:32" ht="18">
      <c r="A4" s="83" t="s">
        <v>89</v>
      </c>
      <c r="B4" s="84"/>
      <c r="C4" s="85"/>
      <c r="D4" s="85"/>
      <c r="E4" s="86"/>
      <c r="F4" s="87"/>
      <c r="G4" s="85"/>
      <c r="H4" s="85"/>
      <c r="I4" s="85"/>
      <c r="J4" s="85"/>
      <c r="K4" s="85"/>
      <c r="L4" s="86"/>
      <c r="M4" s="74"/>
      <c r="V4" s="44"/>
      <c r="W4" s="47"/>
      <c r="X4" s="47"/>
      <c r="Y4" s="47"/>
      <c r="Z4" s="41"/>
      <c r="AA4" s="41"/>
      <c r="AB4" s="41"/>
      <c r="AC4" s="41"/>
      <c r="AD4" s="41"/>
      <c r="AE4" s="41"/>
    </row>
    <row r="5" spans="1:32" ht="18.75" thickBot="1">
      <c r="A5" s="88" t="s">
        <v>16</v>
      </c>
      <c r="B5" s="89"/>
      <c r="C5" s="90"/>
      <c r="D5" s="90"/>
      <c r="E5" s="91"/>
      <c r="F5" s="92"/>
      <c r="G5" s="90"/>
      <c r="H5" s="90"/>
      <c r="I5" s="90"/>
      <c r="J5" s="90"/>
      <c r="K5" s="90"/>
      <c r="L5" s="91"/>
      <c r="M5" s="74"/>
      <c r="V5" s="48" t="s">
        <v>81</v>
      </c>
      <c r="W5" s="49">
        <f>B4</f>
        <v>0</v>
      </c>
      <c r="X5" s="49">
        <f t="shared" ref="X5:Y5" si="2">C4</f>
        <v>0</v>
      </c>
      <c r="Y5" s="49">
        <f t="shared" si="2"/>
        <v>0</v>
      </c>
      <c r="Z5" s="41">
        <f t="shared" ref="Z5:AF5" si="3">F4</f>
        <v>0</v>
      </c>
      <c r="AA5" s="41">
        <f t="shared" si="3"/>
        <v>0</v>
      </c>
      <c r="AB5" s="41">
        <f t="shared" si="3"/>
        <v>0</v>
      </c>
      <c r="AC5" s="41">
        <f t="shared" si="3"/>
        <v>0</v>
      </c>
      <c r="AD5" s="41">
        <f t="shared" si="3"/>
        <v>0</v>
      </c>
      <c r="AE5" s="41">
        <f t="shared" si="3"/>
        <v>0</v>
      </c>
      <c r="AF5" s="41">
        <f t="shared" si="3"/>
        <v>0</v>
      </c>
    </row>
    <row r="6" spans="1:32" ht="18.75" thickBot="1">
      <c r="A6" s="93" t="s">
        <v>17</v>
      </c>
      <c r="B6" s="94">
        <f>B4+B5</f>
        <v>0</v>
      </c>
      <c r="C6" s="95">
        <f t="shared" ref="C6:D6" si="4">C4+C5</f>
        <v>0</v>
      </c>
      <c r="D6" s="95">
        <f t="shared" si="4"/>
        <v>0</v>
      </c>
      <c r="E6" s="95">
        <f t="shared" ref="E6" si="5">E4+E5</f>
        <v>0</v>
      </c>
      <c r="F6" s="95">
        <f>F4+F5</f>
        <v>0</v>
      </c>
      <c r="G6" s="95">
        <f t="shared" ref="G6:L6" si="6">G4+G5</f>
        <v>0</v>
      </c>
      <c r="H6" s="95">
        <f t="shared" si="6"/>
        <v>0</v>
      </c>
      <c r="I6" s="95">
        <f t="shared" si="6"/>
        <v>0</v>
      </c>
      <c r="J6" s="95">
        <f t="shared" si="6"/>
        <v>0</v>
      </c>
      <c r="K6" s="95">
        <f t="shared" si="6"/>
        <v>0</v>
      </c>
      <c r="L6" s="95">
        <f t="shared" si="6"/>
        <v>0</v>
      </c>
      <c r="M6" s="74"/>
      <c r="V6" s="48" t="s">
        <v>62</v>
      </c>
      <c r="W6" s="49">
        <f>B10</f>
        <v>0</v>
      </c>
      <c r="X6" s="49">
        <f t="shared" ref="X6:Y6" si="7">C10</f>
        <v>0</v>
      </c>
      <c r="Y6" s="49">
        <f t="shared" si="7"/>
        <v>0</v>
      </c>
      <c r="Z6" s="50">
        <f t="shared" ref="Z6:AF7" si="8">F10</f>
        <v>0</v>
      </c>
      <c r="AA6" s="50">
        <f t="shared" si="8"/>
        <v>0</v>
      </c>
      <c r="AB6" s="50">
        <f t="shared" si="8"/>
        <v>0</v>
      </c>
      <c r="AC6" s="50">
        <f t="shared" si="8"/>
        <v>0</v>
      </c>
      <c r="AD6" s="50">
        <f t="shared" si="8"/>
        <v>0</v>
      </c>
      <c r="AE6" s="50">
        <f t="shared" si="8"/>
        <v>0</v>
      </c>
      <c r="AF6" s="50">
        <f t="shared" si="8"/>
        <v>0</v>
      </c>
    </row>
    <row r="7" spans="1:32" ht="36">
      <c r="A7" s="83" t="s">
        <v>18</v>
      </c>
      <c r="B7" s="84"/>
      <c r="C7" s="85"/>
      <c r="D7" s="85"/>
      <c r="E7" s="86"/>
      <c r="F7" s="87"/>
      <c r="G7" s="85"/>
      <c r="H7" s="85"/>
      <c r="I7" s="85"/>
      <c r="J7" s="85"/>
      <c r="K7" s="85"/>
      <c r="L7" s="86"/>
      <c r="M7" s="74"/>
      <c r="V7" s="51" t="s">
        <v>63</v>
      </c>
      <c r="W7" s="52">
        <f>B11</f>
        <v>0</v>
      </c>
      <c r="X7" s="52">
        <f t="shared" ref="X7:Y7" si="9">C11</f>
        <v>0</v>
      </c>
      <c r="Y7" s="52">
        <f t="shared" si="9"/>
        <v>0</v>
      </c>
      <c r="Z7" s="53">
        <f t="shared" si="8"/>
        <v>0</v>
      </c>
      <c r="AA7" s="53">
        <f t="shared" si="8"/>
        <v>0</v>
      </c>
      <c r="AB7" s="53">
        <f t="shared" si="8"/>
        <v>0</v>
      </c>
      <c r="AC7" s="53">
        <f t="shared" si="8"/>
        <v>0</v>
      </c>
      <c r="AD7" s="53">
        <f t="shared" si="8"/>
        <v>0</v>
      </c>
      <c r="AE7" s="53">
        <f t="shared" si="8"/>
        <v>0</v>
      </c>
      <c r="AF7" s="53">
        <f t="shared" si="8"/>
        <v>0</v>
      </c>
    </row>
    <row r="8" spans="1:32" ht="18">
      <c r="A8" s="96" t="s">
        <v>27</v>
      </c>
      <c r="B8" s="97"/>
      <c r="C8" s="98"/>
      <c r="D8" s="98"/>
      <c r="E8" s="99"/>
      <c r="F8" s="100"/>
      <c r="G8" s="98"/>
      <c r="H8" s="98"/>
      <c r="I8" s="98"/>
      <c r="J8" s="98"/>
      <c r="K8" s="98"/>
      <c r="L8" s="99"/>
      <c r="M8" s="74"/>
      <c r="V8" s="48" t="s">
        <v>82</v>
      </c>
      <c r="W8" s="49">
        <f>B5</f>
        <v>0</v>
      </c>
      <c r="X8" s="49">
        <f t="shared" ref="X8:Y8" si="10">C5</f>
        <v>0</v>
      </c>
      <c r="Y8" s="49">
        <f t="shared" si="10"/>
        <v>0</v>
      </c>
      <c r="Z8" s="50">
        <f t="shared" ref="Z8:AF8" si="11">F5</f>
        <v>0</v>
      </c>
      <c r="AA8" s="50">
        <f t="shared" si="11"/>
        <v>0</v>
      </c>
      <c r="AB8" s="50">
        <f t="shared" si="11"/>
        <v>0</v>
      </c>
      <c r="AC8" s="50">
        <f t="shared" si="11"/>
        <v>0</v>
      </c>
      <c r="AD8" s="50">
        <f t="shared" si="11"/>
        <v>0</v>
      </c>
      <c r="AE8" s="50">
        <f t="shared" si="11"/>
        <v>0</v>
      </c>
      <c r="AF8" s="50">
        <f t="shared" si="11"/>
        <v>0</v>
      </c>
    </row>
    <row r="9" spans="1:32" ht="18.75" thickBot="1">
      <c r="A9" s="88" t="s">
        <v>28</v>
      </c>
      <c r="B9" s="101"/>
      <c r="C9" s="102"/>
      <c r="D9" s="102"/>
      <c r="E9" s="103"/>
      <c r="F9" s="104"/>
      <c r="G9" s="102"/>
      <c r="H9" s="102"/>
      <c r="I9" s="102"/>
      <c r="J9" s="102"/>
      <c r="K9" s="102"/>
      <c r="L9" s="103"/>
      <c r="M9" s="74"/>
      <c r="V9" s="54" t="s">
        <v>64</v>
      </c>
      <c r="W9" s="55">
        <f>W8+W5</f>
        <v>0</v>
      </c>
      <c r="X9" s="55">
        <f t="shared" ref="X9:Z9" si="12">X8+X5</f>
        <v>0</v>
      </c>
      <c r="Y9" s="55">
        <f t="shared" si="12"/>
        <v>0</v>
      </c>
      <c r="Z9" s="56">
        <f t="shared" si="12"/>
        <v>0</v>
      </c>
      <c r="AA9" s="56">
        <f t="shared" ref="AA9" si="13">AA8+AA5</f>
        <v>0</v>
      </c>
      <c r="AB9" s="56">
        <f t="shared" ref="AB9:AC9" si="14">AB8+AB5</f>
        <v>0</v>
      </c>
      <c r="AC9" s="56">
        <f t="shared" si="14"/>
        <v>0</v>
      </c>
      <c r="AD9" s="56">
        <f t="shared" ref="AD9" si="15">AD8+AD5</f>
        <v>0</v>
      </c>
      <c r="AE9" s="56">
        <f t="shared" ref="AE9:AF9" si="16">AE8+AE5</f>
        <v>0</v>
      </c>
      <c r="AF9" s="56">
        <f t="shared" si="16"/>
        <v>0</v>
      </c>
    </row>
    <row r="10" spans="1:32" ht="18.75" thickBot="1">
      <c r="A10" s="105" t="s">
        <v>29</v>
      </c>
      <c r="B10" s="106">
        <f>(B6-B7-B8+B9)</f>
        <v>0</v>
      </c>
      <c r="C10" s="106">
        <f t="shared" ref="C10:L10" si="17">(C6-C7-C8+C9)</f>
        <v>0</v>
      </c>
      <c r="D10" s="106">
        <f t="shared" si="17"/>
        <v>0</v>
      </c>
      <c r="E10" s="106">
        <f t="shared" si="17"/>
        <v>0</v>
      </c>
      <c r="F10" s="106">
        <f t="shared" si="17"/>
        <v>0</v>
      </c>
      <c r="G10" s="106">
        <f t="shared" si="17"/>
        <v>0</v>
      </c>
      <c r="H10" s="106">
        <f t="shared" si="17"/>
        <v>0</v>
      </c>
      <c r="I10" s="106">
        <f t="shared" si="17"/>
        <v>0</v>
      </c>
      <c r="J10" s="106">
        <f t="shared" si="17"/>
        <v>0</v>
      </c>
      <c r="K10" s="106">
        <f t="shared" si="17"/>
        <v>0</v>
      </c>
      <c r="L10" s="106">
        <f t="shared" si="17"/>
        <v>0</v>
      </c>
      <c r="M10" s="74"/>
      <c r="V10" s="44" t="s">
        <v>238</v>
      </c>
      <c r="W10" s="57">
        <f>B16-B14</f>
        <v>0</v>
      </c>
      <c r="X10" s="57">
        <f t="shared" ref="X10:AF10" si="18">C16-C14</f>
        <v>0</v>
      </c>
      <c r="Y10" s="57">
        <f t="shared" si="18"/>
        <v>0</v>
      </c>
      <c r="Z10" s="50">
        <f t="shared" si="18"/>
        <v>0</v>
      </c>
      <c r="AA10" s="50">
        <f t="shared" si="18"/>
        <v>0</v>
      </c>
      <c r="AB10" s="50">
        <f t="shared" si="18"/>
        <v>0</v>
      </c>
      <c r="AC10" s="50">
        <f t="shared" si="18"/>
        <v>0</v>
      </c>
      <c r="AD10" s="50">
        <f t="shared" si="18"/>
        <v>0</v>
      </c>
      <c r="AE10" s="50">
        <f t="shared" si="18"/>
        <v>0</v>
      </c>
      <c r="AF10" s="50">
        <f t="shared" si="18"/>
        <v>0</v>
      </c>
    </row>
    <row r="11" spans="1:32" ht="18.75" thickBot="1">
      <c r="A11" s="93" t="s">
        <v>30</v>
      </c>
      <c r="B11" s="108">
        <f>IF(B10&gt;0,B10/B6,0)</f>
        <v>0</v>
      </c>
      <c r="C11" s="109">
        <f t="shared" ref="C11:D11" si="19">IF(C10&gt;0,C10/C6,0)</f>
        <v>0</v>
      </c>
      <c r="D11" s="109">
        <f t="shared" si="19"/>
        <v>0</v>
      </c>
      <c r="E11" s="109">
        <f t="shared" ref="E11" si="20">IF(E10&gt;0,E10/E6,0)</f>
        <v>0</v>
      </c>
      <c r="F11" s="109">
        <f t="shared" ref="F11:L11" si="21">IF(F10&gt;0,F10/F6,0)</f>
        <v>0</v>
      </c>
      <c r="G11" s="109">
        <f t="shared" si="21"/>
        <v>0</v>
      </c>
      <c r="H11" s="109">
        <f t="shared" si="21"/>
        <v>0</v>
      </c>
      <c r="I11" s="109">
        <f t="shared" si="21"/>
        <v>0</v>
      </c>
      <c r="J11" s="109">
        <f t="shared" si="21"/>
        <v>0</v>
      </c>
      <c r="K11" s="109">
        <f t="shared" si="21"/>
        <v>0</v>
      </c>
      <c r="L11" s="109">
        <f t="shared" si="21"/>
        <v>0</v>
      </c>
      <c r="M11" s="74"/>
      <c r="V11" s="44" t="s">
        <v>83</v>
      </c>
      <c r="W11" s="57">
        <f>B22</f>
        <v>0</v>
      </c>
      <c r="X11" s="57">
        <f t="shared" ref="X11:Y11" si="22">C22</f>
        <v>0</v>
      </c>
      <c r="Y11" s="57">
        <f t="shared" si="22"/>
        <v>0</v>
      </c>
      <c r="Z11" s="50">
        <f t="shared" ref="Z11:AF11" si="23">F22</f>
        <v>0</v>
      </c>
      <c r="AA11" s="50">
        <f t="shared" si="23"/>
        <v>0</v>
      </c>
      <c r="AB11" s="50">
        <f t="shared" si="23"/>
        <v>0</v>
      </c>
      <c r="AC11" s="50">
        <f t="shared" si="23"/>
        <v>0</v>
      </c>
      <c r="AD11" s="50">
        <f t="shared" si="23"/>
        <v>0</v>
      </c>
      <c r="AE11" s="50">
        <f t="shared" si="23"/>
        <v>0</v>
      </c>
      <c r="AF11" s="50">
        <f t="shared" si="23"/>
        <v>0</v>
      </c>
    </row>
    <row r="12" spans="1:32" ht="18">
      <c r="A12" s="83" t="s">
        <v>31</v>
      </c>
      <c r="B12" s="84"/>
      <c r="C12" s="85"/>
      <c r="D12" s="85"/>
      <c r="E12" s="86"/>
      <c r="F12" s="87"/>
      <c r="G12" s="85"/>
      <c r="H12" s="85"/>
      <c r="I12" s="85"/>
      <c r="J12" s="85"/>
      <c r="K12" s="85"/>
      <c r="L12" s="86"/>
      <c r="M12" s="74"/>
      <c r="V12" s="51" t="s">
        <v>63</v>
      </c>
      <c r="W12" s="52">
        <f t="shared" ref="W12:AF12" si="24">IF(W9&gt;0,W11/W9,0)</f>
        <v>0</v>
      </c>
      <c r="X12" s="52">
        <f t="shared" si="24"/>
        <v>0</v>
      </c>
      <c r="Y12" s="52">
        <f t="shared" si="24"/>
        <v>0</v>
      </c>
      <c r="Z12" s="53">
        <f t="shared" si="24"/>
        <v>0</v>
      </c>
      <c r="AA12" s="53">
        <f t="shared" si="24"/>
        <v>0</v>
      </c>
      <c r="AB12" s="53">
        <f t="shared" si="24"/>
        <v>0</v>
      </c>
      <c r="AC12" s="53">
        <f t="shared" si="24"/>
        <v>0</v>
      </c>
      <c r="AD12" s="53">
        <f t="shared" si="24"/>
        <v>0</v>
      </c>
      <c r="AE12" s="53">
        <f t="shared" si="24"/>
        <v>0</v>
      </c>
      <c r="AF12" s="53">
        <f t="shared" si="24"/>
        <v>0</v>
      </c>
    </row>
    <row r="13" spans="1:32" ht="18">
      <c r="A13" s="96" t="s">
        <v>32</v>
      </c>
      <c r="B13" s="97"/>
      <c r="C13" s="98"/>
      <c r="D13" s="98"/>
      <c r="E13" s="99"/>
      <c r="F13" s="100"/>
      <c r="G13" s="98"/>
      <c r="H13" s="98"/>
      <c r="I13" s="98"/>
      <c r="J13" s="98"/>
      <c r="K13" s="98"/>
      <c r="L13" s="99"/>
      <c r="M13" s="74"/>
      <c r="V13" s="44" t="s">
        <v>85</v>
      </c>
      <c r="W13" s="57">
        <f>B14</f>
        <v>0</v>
      </c>
      <c r="X13" s="57">
        <f t="shared" ref="X13:Y13" si="25">C14</f>
        <v>0</v>
      </c>
      <c r="Y13" s="57">
        <f t="shared" si="25"/>
        <v>0</v>
      </c>
      <c r="Z13" s="50">
        <f t="shared" ref="Z13:AF13" si="26">F14</f>
        <v>0</v>
      </c>
      <c r="AA13" s="50">
        <f t="shared" si="26"/>
        <v>0</v>
      </c>
      <c r="AB13" s="50">
        <f t="shared" si="26"/>
        <v>0</v>
      </c>
      <c r="AC13" s="50">
        <f t="shared" si="26"/>
        <v>0</v>
      </c>
      <c r="AD13" s="50">
        <f t="shared" si="26"/>
        <v>0</v>
      </c>
      <c r="AE13" s="50">
        <f t="shared" si="26"/>
        <v>0</v>
      </c>
      <c r="AF13" s="50">
        <f t="shared" si="26"/>
        <v>0</v>
      </c>
    </row>
    <row r="14" spans="1:32" ht="36">
      <c r="A14" s="96" t="s">
        <v>84</v>
      </c>
      <c r="B14" s="97"/>
      <c r="C14" s="98"/>
      <c r="D14" s="98"/>
      <c r="E14" s="99"/>
      <c r="F14" s="100"/>
      <c r="G14" s="98"/>
      <c r="H14" s="98"/>
      <c r="I14" s="98"/>
      <c r="J14" s="98"/>
      <c r="K14" s="98"/>
      <c r="L14" s="99"/>
      <c r="M14" s="74"/>
      <c r="V14" s="44" t="s">
        <v>65</v>
      </c>
      <c r="W14" s="57">
        <f>B17</f>
        <v>0</v>
      </c>
      <c r="X14" s="57">
        <f t="shared" ref="X14:Y14" si="27">C17</f>
        <v>0</v>
      </c>
      <c r="Y14" s="57">
        <f t="shared" si="27"/>
        <v>0</v>
      </c>
      <c r="Z14" s="50">
        <f t="shared" ref="Z14:AF14" si="28">F17</f>
        <v>0</v>
      </c>
      <c r="AA14" s="50">
        <f t="shared" si="28"/>
        <v>0</v>
      </c>
      <c r="AB14" s="50">
        <f t="shared" si="28"/>
        <v>0</v>
      </c>
      <c r="AC14" s="50">
        <f t="shared" si="28"/>
        <v>0</v>
      </c>
      <c r="AD14" s="50">
        <f t="shared" si="28"/>
        <v>0</v>
      </c>
      <c r="AE14" s="50">
        <f t="shared" si="28"/>
        <v>0</v>
      </c>
      <c r="AF14" s="50">
        <f t="shared" si="28"/>
        <v>0</v>
      </c>
    </row>
    <row r="15" spans="1:32" ht="18.75" thickBot="1">
      <c r="A15" s="88" t="s">
        <v>33</v>
      </c>
      <c r="B15" s="101"/>
      <c r="C15" s="102"/>
      <c r="D15" s="102"/>
      <c r="E15" s="103"/>
      <c r="F15" s="104"/>
      <c r="G15" s="102"/>
      <c r="H15" s="102"/>
      <c r="I15" s="102"/>
      <c r="J15" s="102"/>
      <c r="K15" s="102"/>
      <c r="L15" s="103"/>
      <c r="M15" s="74"/>
      <c r="V15" s="51" t="s">
        <v>63</v>
      </c>
      <c r="W15" s="52">
        <f t="shared" ref="W15:AF15" si="29">IF(W9&gt;0,W14/W9,0)</f>
        <v>0</v>
      </c>
      <c r="X15" s="52">
        <f t="shared" si="29"/>
        <v>0</v>
      </c>
      <c r="Y15" s="52">
        <f t="shared" si="29"/>
        <v>0</v>
      </c>
      <c r="Z15" s="53">
        <f t="shared" si="29"/>
        <v>0</v>
      </c>
      <c r="AA15" s="53">
        <f t="shared" si="29"/>
        <v>0</v>
      </c>
      <c r="AB15" s="53">
        <f t="shared" si="29"/>
        <v>0</v>
      </c>
      <c r="AC15" s="53">
        <f t="shared" si="29"/>
        <v>0</v>
      </c>
      <c r="AD15" s="53">
        <f t="shared" si="29"/>
        <v>0</v>
      </c>
      <c r="AE15" s="53">
        <f t="shared" si="29"/>
        <v>0</v>
      </c>
      <c r="AF15" s="53">
        <f t="shared" si="29"/>
        <v>0</v>
      </c>
    </row>
    <row r="16" spans="1:32" ht="18.75" thickBot="1">
      <c r="A16" s="105" t="s">
        <v>34</v>
      </c>
      <c r="B16" s="106">
        <f>SUM(B12:B15)</f>
        <v>0</v>
      </c>
      <c r="C16" s="106">
        <f t="shared" ref="C16:D16" si="30">SUM(C12:C15)</f>
        <v>0</v>
      </c>
      <c r="D16" s="106">
        <f t="shared" si="30"/>
        <v>0</v>
      </c>
      <c r="E16" s="106">
        <f t="shared" ref="E16" si="31">SUM(E12:E15)</f>
        <v>0</v>
      </c>
      <c r="F16" s="107">
        <f t="shared" ref="F16:L16" si="32">SUM(F12:F15)</f>
        <v>0</v>
      </c>
      <c r="G16" s="106">
        <f t="shared" si="32"/>
        <v>0</v>
      </c>
      <c r="H16" s="106">
        <f t="shared" si="32"/>
        <v>0</v>
      </c>
      <c r="I16" s="106">
        <f t="shared" si="32"/>
        <v>0</v>
      </c>
      <c r="J16" s="106">
        <f t="shared" si="32"/>
        <v>0</v>
      </c>
      <c r="K16" s="106">
        <f t="shared" si="32"/>
        <v>0</v>
      </c>
      <c r="L16" s="106">
        <f t="shared" si="32"/>
        <v>0</v>
      </c>
      <c r="M16" s="74"/>
      <c r="V16" s="44" t="s">
        <v>66</v>
      </c>
      <c r="W16" s="57">
        <f>B18+B20</f>
        <v>0</v>
      </c>
      <c r="X16" s="57">
        <f t="shared" ref="X16:Y16" si="33">C18+C20</f>
        <v>0</v>
      </c>
      <c r="Y16" s="57">
        <f t="shared" si="33"/>
        <v>0</v>
      </c>
      <c r="Z16" s="50">
        <f t="shared" ref="Z16:AF16" si="34">F18+F20</f>
        <v>0</v>
      </c>
      <c r="AA16" s="50">
        <f t="shared" si="34"/>
        <v>0</v>
      </c>
      <c r="AB16" s="50">
        <f t="shared" si="34"/>
        <v>0</v>
      </c>
      <c r="AC16" s="50">
        <f t="shared" si="34"/>
        <v>0</v>
      </c>
      <c r="AD16" s="50">
        <f t="shared" si="34"/>
        <v>0</v>
      </c>
      <c r="AE16" s="50">
        <f t="shared" si="34"/>
        <v>0</v>
      </c>
      <c r="AF16" s="50">
        <f t="shared" si="34"/>
        <v>0</v>
      </c>
    </row>
    <row r="17" spans="1:32" ht="18.75" thickBot="1">
      <c r="A17" s="93" t="s">
        <v>35</v>
      </c>
      <c r="B17" s="94">
        <f>B10-B16</f>
        <v>0</v>
      </c>
      <c r="C17" s="95">
        <f t="shared" ref="C17:D17" si="35">C10-C16</f>
        <v>0</v>
      </c>
      <c r="D17" s="95">
        <f t="shared" si="35"/>
        <v>0</v>
      </c>
      <c r="E17" s="95">
        <f t="shared" ref="E17" si="36">E10-E16</f>
        <v>0</v>
      </c>
      <c r="F17" s="95">
        <f t="shared" ref="F17:L17" si="37">F10-F16</f>
        <v>0</v>
      </c>
      <c r="G17" s="95">
        <f t="shared" si="37"/>
        <v>0</v>
      </c>
      <c r="H17" s="95">
        <f t="shared" si="37"/>
        <v>0</v>
      </c>
      <c r="I17" s="95">
        <f t="shared" si="37"/>
        <v>0</v>
      </c>
      <c r="J17" s="95">
        <f t="shared" si="37"/>
        <v>0</v>
      </c>
      <c r="K17" s="95">
        <f t="shared" si="37"/>
        <v>0</v>
      </c>
      <c r="L17" s="95">
        <f t="shared" si="37"/>
        <v>0</v>
      </c>
      <c r="M17" s="74"/>
      <c r="V17" s="44" t="s">
        <v>67</v>
      </c>
      <c r="W17" s="57">
        <f>W14-W16</f>
        <v>0</v>
      </c>
      <c r="X17" s="57">
        <f t="shared" ref="X17:AF17" si="38">X14-X16</f>
        <v>0</v>
      </c>
      <c r="Y17" s="57">
        <f t="shared" si="38"/>
        <v>0</v>
      </c>
      <c r="Z17" s="50">
        <f t="shared" si="38"/>
        <v>0</v>
      </c>
      <c r="AA17" s="50">
        <f t="shared" si="38"/>
        <v>0</v>
      </c>
      <c r="AB17" s="50">
        <f t="shared" si="38"/>
        <v>0</v>
      </c>
      <c r="AC17" s="50">
        <f t="shared" si="38"/>
        <v>0</v>
      </c>
      <c r="AD17" s="50">
        <f t="shared" si="38"/>
        <v>0</v>
      </c>
      <c r="AE17" s="50">
        <f t="shared" si="38"/>
        <v>0</v>
      </c>
      <c r="AF17" s="50">
        <f t="shared" si="38"/>
        <v>0</v>
      </c>
    </row>
    <row r="18" spans="1:32" ht="18.75" thickBot="1">
      <c r="A18" s="110" t="s">
        <v>36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74"/>
      <c r="V18" s="51" t="s">
        <v>63</v>
      </c>
      <c r="W18" s="52">
        <f t="shared" ref="W18:AF18" si="39">IF(W9&gt;0,W17/W9,0)</f>
        <v>0</v>
      </c>
      <c r="X18" s="52">
        <f t="shared" si="39"/>
        <v>0</v>
      </c>
      <c r="Y18" s="52">
        <f t="shared" si="39"/>
        <v>0</v>
      </c>
      <c r="Z18" s="53">
        <f t="shared" si="39"/>
        <v>0</v>
      </c>
      <c r="AA18" s="53">
        <f t="shared" si="39"/>
        <v>0</v>
      </c>
      <c r="AB18" s="53">
        <f t="shared" si="39"/>
        <v>0</v>
      </c>
      <c r="AC18" s="53">
        <f t="shared" si="39"/>
        <v>0</v>
      </c>
      <c r="AD18" s="53">
        <f t="shared" si="39"/>
        <v>0</v>
      </c>
      <c r="AE18" s="53">
        <f t="shared" si="39"/>
        <v>0</v>
      </c>
      <c r="AF18" s="53">
        <f t="shared" si="39"/>
        <v>0</v>
      </c>
    </row>
    <row r="19" spans="1:32" ht="18.75" thickBot="1">
      <c r="A19" s="93" t="s">
        <v>37</v>
      </c>
      <c r="B19" s="94">
        <f>B17-B18</f>
        <v>0</v>
      </c>
      <c r="C19" s="95">
        <f t="shared" ref="C19:D19" si="40">C17-C18</f>
        <v>0</v>
      </c>
      <c r="D19" s="95">
        <f t="shared" si="40"/>
        <v>0</v>
      </c>
      <c r="E19" s="95">
        <f t="shared" ref="E19" si="41">E17-E18</f>
        <v>0</v>
      </c>
      <c r="F19" s="95">
        <f>F17-F18</f>
        <v>0</v>
      </c>
      <c r="G19" s="95">
        <f t="shared" ref="G19:L19" si="42">G17-G18</f>
        <v>0</v>
      </c>
      <c r="H19" s="95">
        <f t="shared" si="42"/>
        <v>0</v>
      </c>
      <c r="I19" s="95">
        <f t="shared" si="42"/>
        <v>0</v>
      </c>
      <c r="J19" s="95">
        <f t="shared" si="42"/>
        <v>0</v>
      </c>
      <c r="K19" s="95">
        <f t="shared" si="42"/>
        <v>0</v>
      </c>
      <c r="L19" s="95">
        <f t="shared" si="42"/>
        <v>0</v>
      </c>
      <c r="M19" s="74"/>
      <c r="V19" s="44"/>
      <c r="W19" s="44"/>
      <c r="X19" s="44"/>
      <c r="Y19" s="44"/>
      <c r="Z19" s="41"/>
      <c r="AA19" s="41"/>
      <c r="AB19" s="41"/>
      <c r="AC19" s="41"/>
      <c r="AD19" s="41"/>
      <c r="AE19" s="41"/>
    </row>
    <row r="20" spans="1:32" ht="18.75" thickBot="1">
      <c r="A20" s="112" t="s">
        <v>38</v>
      </c>
      <c r="B20" s="111"/>
      <c r="C20" s="113"/>
      <c r="D20" s="113"/>
      <c r="E20" s="114"/>
      <c r="F20" s="115"/>
      <c r="G20" s="113"/>
      <c r="H20" s="113"/>
      <c r="I20" s="113"/>
      <c r="J20" s="113"/>
      <c r="K20" s="113"/>
      <c r="L20" s="114"/>
      <c r="M20" s="74"/>
      <c r="V20" s="45" t="s">
        <v>68</v>
      </c>
      <c r="W20" s="58">
        <f>B26</f>
        <v>2021</v>
      </c>
      <c r="X20" s="58">
        <f t="shared" ref="X20:Z20" si="43">C26</f>
        <v>2022</v>
      </c>
      <c r="Y20" s="58">
        <f t="shared" si="43"/>
        <v>2023</v>
      </c>
      <c r="Z20" s="58" t="str">
        <f t="shared" si="43"/>
        <v>np. 14.02.2024</v>
      </c>
      <c r="AA20" s="41"/>
      <c r="AB20" s="41"/>
      <c r="AC20" s="41"/>
      <c r="AD20" s="41"/>
      <c r="AE20" s="41"/>
    </row>
    <row r="21" spans="1:32" ht="18.75" thickBot="1">
      <c r="A21" s="105" t="s">
        <v>40</v>
      </c>
      <c r="B21" s="106">
        <f>B19-B20</f>
        <v>0</v>
      </c>
      <c r="C21" s="107">
        <f t="shared" ref="C21:D21" si="44">C19-C20</f>
        <v>0</v>
      </c>
      <c r="D21" s="107">
        <f t="shared" si="44"/>
        <v>0</v>
      </c>
      <c r="E21" s="107">
        <f t="shared" ref="E21" si="45">E19-E20</f>
        <v>0</v>
      </c>
      <c r="F21" s="107">
        <f>F19-F20</f>
        <v>0</v>
      </c>
      <c r="G21" s="107">
        <f t="shared" ref="G21:L21" si="46">G19-G20</f>
        <v>0</v>
      </c>
      <c r="H21" s="107">
        <f t="shared" si="46"/>
        <v>0</v>
      </c>
      <c r="I21" s="107">
        <f t="shared" si="46"/>
        <v>0</v>
      </c>
      <c r="J21" s="107">
        <f t="shared" si="46"/>
        <v>0</v>
      </c>
      <c r="K21" s="107">
        <f t="shared" si="46"/>
        <v>0</v>
      </c>
      <c r="L21" s="107">
        <f t="shared" si="46"/>
        <v>0</v>
      </c>
      <c r="M21" s="74"/>
      <c r="V21" s="59" t="s">
        <v>69</v>
      </c>
      <c r="W21" s="60">
        <f>B28</f>
        <v>0</v>
      </c>
      <c r="X21" s="60">
        <f t="shared" ref="X21:Z21" si="47">C28</f>
        <v>0</v>
      </c>
      <c r="Y21" s="60">
        <f t="shared" si="47"/>
        <v>0</v>
      </c>
      <c r="Z21" s="60">
        <f t="shared" si="47"/>
        <v>0</v>
      </c>
      <c r="AA21" s="41"/>
      <c r="AB21" s="41"/>
      <c r="AC21" s="41"/>
      <c r="AD21" s="41"/>
      <c r="AE21" s="41"/>
    </row>
    <row r="22" spans="1:32" ht="18.75" thickBot="1">
      <c r="A22" s="116" t="s">
        <v>39</v>
      </c>
      <c r="B22" s="117">
        <f>B17+B13+B14</f>
        <v>0</v>
      </c>
      <c r="C22" s="117">
        <f t="shared" ref="C22:L22" si="48">C17+C13+C14</f>
        <v>0</v>
      </c>
      <c r="D22" s="117">
        <f t="shared" si="48"/>
        <v>0</v>
      </c>
      <c r="E22" s="117">
        <f t="shared" si="48"/>
        <v>0</v>
      </c>
      <c r="F22" s="117">
        <f t="shared" si="48"/>
        <v>0</v>
      </c>
      <c r="G22" s="117">
        <f t="shared" si="48"/>
        <v>0</v>
      </c>
      <c r="H22" s="117">
        <f t="shared" si="48"/>
        <v>0</v>
      </c>
      <c r="I22" s="117">
        <f t="shared" si="48"/>
        <v>0</v>
      </c>
      <c r="J22" s="117">
        <f t="shared" si="48"/>
        <v>0</v>
      </c>
      <c r="K22" s="117">
        <f t="shared" si="48"/>
        <v>0</v>
      </c>
      <c r="L22" s="117">
        <f t="shared" si="48"/>
        <v>0</v>
      </c>
      <c r="M22" s="74"/>
      <c r="V22" s="44" t="s">
        <v>70</v>
      </c>
      <c r="W22" s="61">
        <f>B34</f>
        <v>0</v>
      </c>
      <c r="X22" s="61">
        <f t="shared" ref="X22:Z22" si="49">C34</f>
        <v>0</v>
      </c>
      <c r="Y22" s="61">
        <f t="shared" si="49"/>
        <v>0</v>
      </c>
      <c r="Z22" s="61">
        <f t="shared" si="49"/>
        <v>0</v>
      </c>
      <c r="AA22" s="41"/>
      <c r="AB22" s="41"/>
      <c r="AC22" s="41"/>
      <c r="AD22" s="41"/>
      <c r="AE22" s="41"/>
    </row>
    <row r="23" spans="1:32" ht="18.75" thickBot="1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V23" s="44" t="s">
        <v>71</v>
      </c>
      <c r="W23" s="61">
        <f>B35</f>
        <v>0</v>
      </c>
      <c r="X23" s="61">
        <f t="shared" ref="X23:Z23" si="50">C35</f>
        <v>0</v>
      </c>
      <c r="Y23" s="61">
        <f t="shared" si="50"/>
        <v>0</v>
      </c>
      <c r="Z23" s="61">
        <f t="shared" si="50"/>
        <v>0</v>
      </c>
      <c r="AA23" s="41"/>
      <c r="AB23" s="41"/>
      <c r="AC23" s="41"/>
      <c r="AD23" s="41"/>
      <c r="AE23" s="41"/>
    </row>
    <row r="24" spans="1:32" ht="54.75" thickBot="1">
      <c r="A24" s="118"/>
      <c r="B24" s="119"/>
      <c r="C24" s="120" t="s">
        <v>43</v>
      </c>
      <c r="D24" s="121"/>
      <c r="E24" s="122" t="s">
        <v>50</v>
      </c>
      <c r="F24" s="74"/>
      <c r="G24" s="123" t="s">
        <v>44</v>
      </c>
      <c r="H24" s="124"/>
      <c r="I24" s="74"/>
      <c r="J24" s="74"/>
      <c r="K24" s="74"/>
      <c r="L24" s="74"/>
      <c r="M24" s="74"/>
      <c r="V24" s="44" t="s">
        <v>72</v>
      </c>
      <c r="W24" s="61">
        <f>B36</f>
        <v>0</v>
      </c>
      <c r="X24" s="61">
        <f t="shared" ref="X24:Z25" si="51">C36</f>
        <v>0</v>
      </c>
      <c r="Y24" s="61">
        <f t="shared" si="51"/>
        <v>0</v>
      </c>
      <c r="Z24" s="61">
        <f t="shared" si="51"/>
        <v>0</v>
      </c>
      <c r="AA24" s="41"/>
      <c r="AB24" s="41"/>
      <c r="AC24" s="41"/>
      <c r="AD24" s="41"/>
      <c r="AE24" s="41"/>
    </row>
    <row r="25" spans="1:32" ht="18.75" thickBot="1">
      <c r="A25" s="125" t="s">
        <v>42</v>
      </c>
      <c r="B25" s="126"/>
      <c r="C25" s="126"/>
      <c r="D25" s="126"/>
      <c r="E25" s="126"/>
      <c r="F25" s="74"/>
      <c r="G25" s="74"/>
      <c r="H25" s="74"/>
      <c r="I25" s="74"/>
      <c r="J25" s="74"/>
      <c r="K25" s="74"/>
      <c r="L25" s="74"/>
      <c r="M25" s="74"/>
      <c r="V25" s="44" t="s">
        <v>73</v>
      </c>
      <c r="W25" s="61">
        <f>B37</f>
        <v>0</v>
      </c>
      <c r="X25" s="61">
        <f t="shared" si="51"/>
        <v>0</v>
      </c>
      <c r="Y25" s="61">
        <f t="shared" si="51"/>
        <v>0</v>
      </c>
      <c r="Z25" s="61">
        <f t="shared" si="51"/>
        <v>0</v>
      </c>
      <c r="AA25" s="41"/>
      <c r="AB25" s="41"/>
      <c r="AC25" s="41"/>
      <c r="AD25" s="41"/>
      <c r="AE25" s="41"/>
    </row>
    <row r="26" spans="1:32" ht="54.75" thickBot="1">
      <c r="A26" s="127" t="s">
        <v>24</v>
      </c>
      <c r="B26" s="128">
        <v>2021</v>
      </c>
      <c r="C26" s="128">
        <v>2022</v>
      </c>
      <c r="D26" s="128">
        <v>2023</v>
      </c>
      <c r="E26" s="80" t="s">
        <v>49</v>
      </c>
      <c r="F26" s="74"/>
      <c r="G26" s="129" t="s">
        <v>58</v>
      </c>
      <c r="H26" s="129"/>
      <c r="I26" s="129"/>
      <c r="J26" s="130"/>
      <c r="K26" s="130"/>
      <c r="L26" s="74"/>
      <c r="M26" s="74"/>
      <c r="V26" s="62" t="s">
        <v>74</v>
      </c>
      <c r="W26" s="63">
        <f>B45</f>
        <v>0</v>
      </c>
      <c r="X26" s="63">
        <f t="shared" ref="X26:Z26" si="52">C45</f>
        <v>0</v>
      </c>
      <c r="Y26" s="63">
        <f t="shared" si="52"/>
        <v>0</v>
      </c>
      <c r="Z26" s="63">
        <f t="shared" si="52"/>
        <v>0</v>
      </c>
      <c r="AA26" s="41"/>
      <c r="AB26" s="41"/>
      <c r="AC26" s="41"/>
      <c r="AD26" s="41"/>
      <c r="AE26" s="41"/>
    </row>
    <row r="27" spans="1:32" ht="18.75" thickBot="1">
      <c r="A27" s="131" t="s">
        <v>0</v>
      </c>
      <c r="B27" s="132"/>
      <c r="C27" s="132"/>
      <c r="D27" s="132"/>
      <c r="E27" s="132"/>
      <c r="F27" s="74"/>
      <c r="G27" s="74"/>
      <c r="H27" s="74"/>
      <c r="I27" s="74"/>
      <c r="J27" s="74"/>
      <c r="K27" s="74"/>
      <c r="L27" s="74"/>
      <c r="M27" s="74"/>
      <c r="V27" s="44" t="s">
        <v>75</v>
      </c>
      <c r="W27" s="61">
        <f>B47</f>
        <v>0</v>
      </c>
      <c r="X27" s="61">
        <f t="shared" ref="X27:Z27" si="53">C47</f>
        <v>0</v>
      </c>
      <c r="Y27" s="61">
        <f t="shared" si="53"/>
        <v>0</v>
      </c>
      <c r="Z27" s="61">
        <f t="shared" si="53"/>
        <v>0</v>
      </c>
      <c r="AA27" s="41"/>
      <c r="AB27" s="41"/>
      <c r="AC27" s="41"/>
      <c r="AD27" s="41"/>
      <c r="AE27" s="41"/>
    </row>
    <row r="28" spans="1:32" ht="18.75" thickBot="1">
      <c r="A28" s="133" t="s">
        <v>1</v>
      </c>
      <c r="B28" s="134">
        <f t="shared" ref="B28:D28" si="54">SUM(B29:B32)</f>
        <v>0</v>
      </c>
      <c r="C28" s="134">
        <f t="shared" si="54"/>
        <v>0</v>
      </c>
      <c r="D28" s="134">
        <f t="shared" si="54"/>
        <v>0</v>
      </c>
      <c r="E28" s="134">
        <f t="shared" ref="E28" si="55">SUM(E29:E32)</f>
        <v>0</v>
      </c>
      <c r="F28" s="74"/>
      <c r="G28" s="74"/>
      <c r="H28" s="74"/>
      <c r="I28" s="74"/>
      <c r="J28" s="74"/>
      <c r="K28" s="74"/>
      <c r="L28" s="74"/>
      <c r="M28" s="74"/>
      <c r="V28" s="44" t="s">
        <v>76</v>
      </c>
      <c r="W28" s="61">
        <f>B46</f>
        <v>0</v>
      </c>
      <c r="X28" s="61">
        <f t="shared" ref="X28:Z28" si="56">C46</f>
        <v>0</v>
      </c>
      <c r="Y28" s="61">
        <f t="shared" si="56"/>
        <v>0</v>
      </c>
      <c r="Z28" s="61">
        <f t="shared" si="56"/>
        <v>0</v>
      </c>
      <c r="AA28" s="41"/>
      <c r="AB28" s="41"/>
      <c r="AC28" s="41"/>
      <c r="AD28" s="41"/>
      <c r="AE28" s="41"/>
    </row>
    <row r="29" spans="1:32" ht="18.75" thickBot="1">
      <c r="A29" s="135" t="s">
        <v>2</v>
      </c>
      <c r="B29" s="136"/>
      <c r="C29" s="136"/>
      <c r="D29" s="136"/>
      <c r="E29" s="137"/>
      <c r="F29" s="74"/>
      <c r="G29" s="230" t="s">
        <v>45</v>
      </c>
      <c r="H29" s="231"/>
      <c r="I29" s="231"/>
      <c r="J29" s="231"/>
      <c r="K29" s="231"/>
      <c r="L29" s="232"/>
      <c r="M29" s="40"/>
      <c r="V29" s="44" t="s">
        <v>87</v>
      </c>
      <c r="W29" s="61">
        <f>B48</f>
        <v>0</v>
      </c>
      <c r="X29" s="61">
        <f t="shared" ref="X29:Z29" si="57">C48</f>
        <v>0</v>
      </c>
      <c r="Y29" s="61">
        <f t="shared" si="57"/>
        <v>0</v>
      </c>
      <c r="Z29" s="61">
        <f t="shared" si="57"/>
        <v>0</v>
      </c>
      <c r="AA29" s="41"/>
      <c r="AB29" s="41"/>
      <c r="AC29" s="41"/>
      <c r="AD29" s="41"/>
      <c r="AE29" s="41"/>
    </row>
    <row r="30" spans="1:32" ht="18.75" thickBot="1">
      <c r="A30" s="138" t="s">
        <v>3</v>
      </c>
      <c r="B30" s="139"/>
      <c r="C30" s="139"/>
      <c r="D30" s="139"/>
      <c r="E30" s="140"/>
      <c r="F30" s="74"/>
      <c r="G30" s="230" t="s">
        <v>46</v>
      </c>
      <c r="H30" s="231"/>
      <c r="I30" s="231"/>
      <c r="J30" s="231"/>
      <c r="K30" s="231"/>
      <c r="L30" s="232"/>
      <c r="M30" s="40"/>
      <c r="V30" s="64" t="s">
        <v>77</v>
      </c>
      <c r="W30" s="65">
        <f>SUM(W22:W25)-SUM(W26:W29)</f>
        <v>0</v>
      </c>
      <c r="X30" s="65">
        <f t="shared" ref="X30:Z30" si="58">SUM(X22:X25)-SUM(X26:X29)</f>
        <v>0</v>
      </c>
      <c r="Y30" s="65">
        <f t="shared" si="58"/>
        <v>0</v>
      </c>
      <c r="Z30" s="65">
        <f t="shared" si="58"/>
        <v>0</v>
      </c>
      <c r="AA30" s="41"/>
      <c r="AB30" s="41"/>
      <c r="AC30" s="41"/>
      <c r="AD30" s="41"/>
      <c r="AE30" s="41"/>
    </row>
    <row r="31" spans="1:32" ht="18.75" thickBot="1">
      <c r="A31" s="138" t="s">
        <v>4</v>
      </c>
      <c r="B31" s="139"/>
      <c r="C31" s="139"/>
      <c r="D31" s="139"/>
      <c r="E31" s="140"/>
      <c r="F31" s="74"/>
      <c r="G31" s="230" t="s">
        <v>47</v>
      </c>
      <c r="H31" s="231"/>
      <c r="I31" s="231"/>
      <c r="J31" s="231"/>
      <c r="K31" s="231"/>
      <c r="L31" s="232"/>
      <c r="M31" s="40"/>
      <c r="V31" s="44" t="s">
        <v>78</v>
      </c>
      <c r="W31" s="61">
        <f>B43</f>
        <v>0</v>
      </c>
      <c r="X31" s="61">
        <f t="shared" ref="X31:Z31" si="59">C43</f>
        <v>0</v>
      </c>
      <c r="Y31" s="61">
        <f t="shared" si="59"/>
        <v>0</v>
      </c>
      <c r="Z31" s="61">
        <f t="shared" si="59"/>
        <v>0</v>
      </c>
      <c r="AA31" s="41"/>
      <c r="AB31" s="41"/>
      <c r="AC31" s="41"/>
      <c r="AD31" s="41"/>
      <c r="AE31" s="41"/>
    </row>
    <row r="32" spans="1:32" ht="18.75" thickBot="1">
      <c r="A32" s="141" t="s">
        <v>20</v>
      </c>
      <c r="B32" s="142"/>
      <c r="C32" s="142"/>
      <c r="D32" s="142"/>
      <c r="E32" s="143"/>
      <c r="F32" s="74"/>
      <c r="G32" s="230" t="s">
        <v>86</v>
      </c>
      <c r="H32" s="231"/>
      <c r="I32" s="231"/>
      <c r="J32" s="231"/>
      <c r="K32" s="231"/>
      <c r="L32" s="232"/>
      <c r="M32" s="40"/>
      <c r="V32" s="64" t="s">
        <v>79</v>
      </c>
      <c r="W32" s="65">
        <f>W21+W30-W31</f>
        <v>0</v>
      </c>
      <c r="X32" s="65">
        <f t="shared" ref="X32:Z32" si="60">X21+X30-X31</f>
        <v>0</v>
      </c>
      <c r="Y32" s="65">
        <f t="shared" si="60"/>
        <v>0</v>
      </c>
      <c r="Z32" s="65">
        <f t="shared" si="60"/>
        <v>0</v>
      </c>
      <c r="AA32" s="41"/>
      <c r="AB32" s="41"/>
      <c r="AC32" s="41"/>
      <c r="AD32" s="41"/>
      <c r="AE32" s="41"/>
    </row>
    <row r="33" spans="1:31" ht="18.75" thickBot="1">
      <c r="A33" s="133" t="s">
        <v>5</v>
      </c>
      <c r="B33" s="134">
        <f t="shared" ref="B33:D33" si="61">SUM(B34:B37)</f>
        <v>0</v>
      </c>
      <c r="C33" s="134">
        <f t="shared" si="61"/>
        <v>0</v>
      </c>
      <c r="D33" s="134">
        <f t="shared" si="61"/>
        <v>0</v>
      </c>
      <c r="E33" s="134">
        <f t="shared" ref="E33" si="62">SUM(E34:E37)</f>
        <v>0</v>
      </c>
      <c r="F33" s="74"/>
      <c r="G33" s="40"/>
      <c r="H33" s="40"/>
      <c r="I33" s="40"/>
      <c r="J33" s="40"/>
      <c r="K33" s="40"/>
      <c r="L33" s="40"/>
      <c r="M33" s="40"/>
      <c r="Z33" s="41"/>
      <c r="AA33" s="41"/>
      <c r="AB33" s="41"/>
      <c r="AC33" s="41"/>
      <c r="AD33" s="41"/>
      <c r="AE33" s="41"/>
    </row>
    <row r="34" spans="1:31" ht="18.75" thickBot="1">
      <c r="A34" s="144" t="s">
        <v>6</v>
      </c>
      <c r="B34" s="145"/>
      <c r="C34" s="145"/>
      <c r="D34" s="145"/>
      <c r="E34" s="146"/>
      <c r="F34" s="74"/>
      <c r="G34" s="230" t="s">
        <v>48</v>
      </c>
      <c r="H34" s="231"/>
      <c r="I34" s="231"/>
      <c r="J34" s="231"/>
      <c r="K34" s="231"/>
      <c r="L34" s="232"/>
      <c r="M34" s="40"/>
      <c r="AA34" s="41"/>
      <c r="AB34" s="41"/>
      <c r="AC34" s="41"/>
      <c r="AD34" s="41"/>
      <c r="AE34" s="41"/>
    </row>
    <row r="35" spans="1:31" ht="18.75" thickBot="1">
      <c r="A35" s="147" t="s">
        <v>51</v>
      </c>
      <c r="B35" s="148"/>
      <c r="C35" s="148"/>
      <c r="D35" s="148"/>
      <c r="E35" s="149"/>
      <c r="F35" s="74"/>
      <c r="G35" s="230" t="s">
        <v>90</v>
      </c>
      <c r="H35" s="231"/>
      <c r="I35" s="231"/>
      <c r="J35" s="231"/>
      <c r="K35" s="231"/>
      <c r="L35" s="232"/>
      <c r="M35" s="40"/>
      <c r="AA35" s="41"/>
      <c r="AB35" s="41"/>
      <c r="AC35" s="41"/>
      <c r="AD35" s="41"/>
      <c r="AE35" s="41"/>
    </row>
    <row r="36" spans="1:31" ht="18.75" thickBot="1">
      <c r="A36" s="147" t="s">
        <v>91</v>
      </c>
      <c r="B36" s="139"/>
      <c r="C36" s="139"/>
      <c r="D36" s="139"/>
      <c r="E36" s="140"/>
      <c r="F36" s="74"/>
      <c r="G36" s="230" t="s">
        <v>92</v>
      </c>
      <c r="H36" s="231"/>
      <c r="I36" s="231"/>
      <c r="J36" s="231"/>
      <c r="K36" s="231"/>
      <c r="L36" s="232"/>
      <c r="M36" s="40"/>
      <c r="AA36" s="41"/>
      <c r="AB36" s="41"/>
      <c r="AC36" s="41"/>
      <c r="AD36" s="41"/>
      <c r="AE36" s="41"/>
    </row>
    <row r="37" spans="1:31" ht="18.75" thickBot="1">
      <c r="A37" s="150" t="s">
        <v>7</v>
      </c>
      <c r="B37" s="142"/>
      <c r="C37" s="142"/>
      <c r="D37" s="142"/>
      <c r="E37" s="143"/>
      <c r="F37" s="74"/>
      <c r="G37" s="230" t="s">
        <v>54</v>
      </c>
      <c r="H37" s="231"/>
      <c r="I37" s="231"/>
      <c r="J37" s="231"/>
      <c r="K37" s="231"/>
      <c r="L37" s="232"/>
      <c r="M37" s="40"/>
      <c r="AA37" s="41"/>
      <c r="AB37" s="41"/>
      <c r="AC37" s="41"/>
      <c r="AD37" s="41"/>
      <c r="AE37" s="41"/>
    </row>
    <row r="38" spans="1:31" ht="18.75" thickBot="1">
      <c r="A38" s="151" t="s">
        <v>8</v>
      </c>
      <c r="B38" s="152">
        <f>B28+B33</f>
        <v>0</v>
      </c>
      <c r="C38" s="152">
        <f t="shared" ref="C38:D38" si="63">C28+C33</f>
        <v>0</v>
      </c>
      <c r="D38" s="152">
        <f t="shared" si="63"/>
        <v>0</v>
      </c>
      <c r="E38" s="152">
        <f t="shared" ref="E38" si="64">E28+E33</f>
        <v>0</v>
      </c>
      <c r="F38" s="74"/>
      <c r="G38" s="40"/>
      <c r="H38" s="40"/>
      <c r="I38" s="40"/>
      <c r="J38" s="40"/>
      <c r="K38" s="40"/>
      <c r="L38" s="40"/>
      <c r="M38" s="40"/>
    </row>
    <row r="39" spans="1:31" ht="18.75" thickBot="1">
      <c r="A39" s="153"/>
      <c r="B39" s="154"/>
      <c r="C39" s="154"/>
      <c r="D39" s="154"/>
      <c r="E39" s="154"/>
      <c r="F39" s="74"/>
      <c r="G39" s="40"/>
      <c r="H39" s="40"/>
      <c r="I39" s="40"/>
      <c r="J39" s="40"/>
      <c r="K39" s="40"/>
      <c r="L39" s="40"/>
      <c r="M39" s="40"/>
    </row>
    <row r="40" spans="1:31" ht="18.75" thickBot="1">
      <c r="A40" s="131" t="s">
        <v>9</v>
      </c>
      <c r="B40" s="132"/>
      <c r="C40" s="132"/>
      <c r="D40" s="132"/>
      <c r="E40" s="132"/>
      <c r="F40" s="74"/>
      <c r="G40" s="40"/>
      <c r="H40" s="40"/>
      <c r="I40" s="40"/>
      <c r="J40" s="40"/>
      <c r="K40" s="40"/>
      <c r="L40" s="40"/>
      <c r="M40" s="40"/>
    </row>
    <row r="41" spans="1:31" ht="18.75" thickBot="1">
      <c r="A41" s="155" t="s">
        <v>10</v>
      </c>
      <c r="B41" s="152">
        <f t="shared" ref="B41:D41" si="65">B38-B42</f>
        <v>0</v>
      </c>
      <c r="C41" s="152">
        <f t="shared" si="65"/>
        <v>0</v>
      </c>
      <c r="D41" s="152">
        <f t="shared" si="65"/>
        <v>0</v>
      </c>
      <c r="E41" s="152">
        <f t="shared" ref="E41" si="66">E38-E42</f>
        <v>0</v>
      </c>
      <c r="F41" s="74"/>
      <c r="G41" s="40"/>
      <c r="H41" s="40"/>
      <c r="I41" s="40"/>
      <c r="J41" s="40"/>
      <c r="K41" s="40"/>
      <c r="L41" s="40"/>
      <c r="M41" s="40"/>
    </row>
    <row r="42" spans="1:31" ht="18.75" thickBot="1">
      <c r="A42" s="156" t="s">
        <v>11</v>
      </c>
      <c r="B42" s="134">
        <f>B43+B44</f>
        <v>0</v>
      </c>
      <c r="C42" s="134">
        <f t="shared" ref="C42:D42" si="67">C43+C44</f>
        <v>0</v>
      </c>
      <c r="D42" s="134">
        <f t="shared" si="67"/>
        <v>0</v>
      </c>
      <c r="E42" s="134">
        <f t="shared" ref="E42" si="68">E43+E44</f>
        <v>0</v>
      </c>
      <c r="F42" s="74"/>
      <c r="G42" s="40"/>
      <c r="H42" s="40"/>
      <c r="I42" s="40"/>
      <c r="J42" s="40"/>
      <c r="K42" s="40"/>
      <c r="L42" s="40"/>
      <c r="M42" s="40"/>
    </row>
    <row r="43" spans="1:31" ht="18.75" thickBot="1">
      <c r="A43" s="157" t="s">
        <v>22</v>
      </c>
      <c r="B43" s="158"/>
      <c r="C43" s="158"/>
      <c r="D43" s="158"/>
      <c r="E43" s="159"/>
      <c r="F43" s="74"/>
      <c r="G43" s="230" t="s">
        <v>52</v>
      </c>
      <c r="H43" s="231"/>
      <c r="I43" s="231"/>
      <c r="J43" s="231"/>
      <c r="K43" s="231"/>
      <c r="L43" s="232"/>
      <c r="M43" s="40"/>
    </row>
    <row r="44" spans="1:31" ht="18.75" thickBot="1">
      <c r="A44" s="160" t="s">
        <v>12</v>
      </c>
      <c r="B44" s="134">
        <f t="shared" ref="B44" si="69">SUM(B45:B48)</f>
        <v>0</v>
      </c>
      <c r="C44" s="134">
        <f t="shared" ref="C44" si="70">SUM(C45:C48)</f>
        <v>0</v>
      </c>
      <c r="D44" s="134">
        <f t="shared" ref="D44:E44" si="71">SUM(D45:D48)</f>
        <v>0</v>
      </c>
      <c r="E44" s="134">
        <f t="shared" si="71"/>
        <v>0</v>
      </c>
      <c r="F44" s="74"/>
      <c r="G44" s="40"/>
      <c r="H44" s="40"/>
      <c r="I44" s="40"/>
      <c r="J44" s="40"/>
      <c r="K44" s="40"/>
      <c r="L44" s="40"/>
      <c r="M44" s="40"/>
    </row>
    <row r="45" spans="1:31" ht="18.75" thickBot="1">
      <c r="A45" s="161" t="s">
        <v>13</v>
      </c>
      <c r="B45" s="136"/>
      <c r="C45" s="136"/>
      <c r="D45" s="136"/>
      <c r="E45" s="137"/>
      <c r="F45" s="74"/>
      <c r="G45" s="230" t="s">
        <v>93</v>
      </c>
      <c r="H45" s="231"/>
      <c r="I45" s="231"/>
      <c r="J45" s="231"/>
      <c r="K45" s="231"/>
      <c r="L45" s="232"/>
      <c r="M45" s="40"/>
    </row>
    <row r="46" spans="1:31" ht="18.75" thickBot="1">
      <c r="A46" s="162" t="s">
        <v>14</v>
      </c>
      <c r="B46" s="139"/>
      <c r="C46" s="139"/>
      <c r="D46" s="139"/>
      <c r="E46" s="140"/>
      <c r="F46" s="74"/>
      <c r="G46" s="230" t="s">
        <v>59</v>
      </c>
      <c r="H46" s="231"/>
      <c r="I46" s="231"/>
      <c r="J46" s="231"/>
      <c r="K46" s="231"/>
      <c r="L46" s="232"/>
      <c r="M46" s="40"/>
    </row>
    <row r="47" spans="1:31" ht="18.75" thickBot="1">
      <c r="A47" s="163" t="s">
        <v>21</v>
      </c>
      <c r="B47" s="139"/>
      <c r="C47" s="139"/>
      <c r="D47" s="139"/>
      <c r="E47" s="140"/>
      <c r="F47" s="74"/>
      <c r="G47" s="230" t="s">
        <v>53</v>
      </c>
      <c r="H47" s="231"/>
      <c r="I47" s="231"/>
      <c r="J47" s="231"/>
      <c r="K47" s="231"/>
      <c r="L47" s="232"/>
      <c r="M47" s="40"/>
    </row>
    <row r="48" spans="1:31" ht="18.75" thickBot="1">
      <c r="A48" s="164" t="s">
        <v>94</v>
      </c>
      <c r="B48" s="142"/>
      <c r="C48" s="142"/>
      <c r="D48" s="142"/>
      <c r="E48" s="143"/>
      <c r="F48" s="74"/>
      <c r="G48" s="230" t="s">
        <v>55</v>
      </c>
      <c r="H48" s="231"/>
      <c r="I48" s="231"/>
      <c r="J48" s="231"/>
      <c r="K48" s="231"/>
      <c r="L48" s="232"/>
      <c r="M48" s="40"/>
    </row>
    <row r="49" spans="1:13" ht="18.75" thickBot="1">
      <c r="A49" s="151" t="s">
        <v>15</v>
      </c>
      <c r="B49" s="152">
        <f t="shared" ref="B49:D49" si="72">B42+B41</f>
        <v>0</v>
      </c>
      <c r="C49" s="152">
        <f t="shared" si="72"/>
        <v>0</v>
      </c>
      <c r="D49" s="152">
        <f t="shared" si="72"/>
        <v>0</v>
      </c>
      <c r="E49" s="152">
        <f t="shared" ref="E49" si="73">E42+E41</f>
        <v>0</v>
      </c>
      <c r="F49" s="74"/>
      <c r="G49" s="74"/>
      <c r="H49" s="74"/>
      <c r="I49" s="74"/>
      <c r="J49" s="74"/>
      <c r="K49" s="74"/>
      <c r="L49" s="74"/>
      <c r="M49" s="74"/>
    </row>
    <row r="50" spans="1:13" ht="18">
      <c r="A50" s="165" t="s">
        <v>19</v>
      </c>
      <c r="B50" s="166">
        <f>B38-B49</f>
        <v>0</v>
      </c>
      <c r="C50" s="167">
        <f>C38-C49</f>
        <v>0</v>
      </c>
      <c r="D50" s="167">
        <f>D38-D49</f>
        <v>0</v>
      </c>
      <c r="E50" s="167">
        <f>E38-E49</f>
        <v>0</v>
      </c>
      <c r="F50" s="167"/>
      <c r="G50" s="167"/>
      <c r="H50" s="167"/>
      <c r="I50" s="167"/>
      <c r="J50" s="167"/>
      <c r="K50" s="167"/>
      <c r="L50" s="74"/>
      <c r="M50" s="74"/>
    </row>
    <row r="51" spans="1:13" ht="18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</row>
    <row r="52" spans="1:13" ht="18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</row>
    <row r="53" spans="1:13" ht="18">
      <c r="A53" s="74" t="s">
        <v>56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</row>
    <row r="54" spans="1:13" ht="18">
      <c r="A54" s="168" t="s">
        <v>57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</row>
  </sheetData>
  <sheetProtection algorithmName="SHA-512" hashValue="jg0QYcDf3V/zvJSW/1jeeymbNMDj33MwfqZ93Uq4GJv+cjmKW9GIi5Wq8WHxn1i0CqsdHoo2X+RJCV5kuGxqaQ==" saltValue="IB2g3+jLptHh4lnCtAKZZw==" spinCount="100000" sheet="1" objects="1" scenarios="1"/>
  <mergeCells count="16">
    <mergeCell ref="W2:Y2"/>
    <mergeCell ref="Z2:AF2"/>
    <mergeCell ref="V1:AF1"/>
    <mergeCell ref="G29:L29"/>
    <mergeCell ref="G30:L30"/>
    <mergeCell ref="G31:L31"/>
    <mergeCell ref="G32:L32"/>
    <mergeCell ref="G34:L34"/>
    <mergeCell ref="G35:L35"/>
    <mergeCell ref="G36:L36"/>
    <mergeCell ref="G48:L48"/>
    <mergeCell ref="G37:L37"/>
    <mergeCell ref="G43:L43"/>
    <mergeCell ref="G45:L45"/>
    <mergeCell ref="G46:L46"/>
    <mergeCell ref="G47:L47"/>
  </mergeCells>
  <conditionalFormatting sqref="B50:K50">
    <cfRule type="cellIs" dxfId="4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8" fitToHeight="2" orientation="landscape" verticalDpi="0" r:id="rId1"/>
  <rowBreaks count="1" manualBreakCount="1">
    <brk id="23" max="11" man="1"/>
  </rowBreaks>
  <ignoredErrors>
    <ignoredError sqref="W20:Z24 W26:Z31 W25:Z2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34998626667073579"/>
    <pageSetUpPr fitToPage="1"/>
  </sheetPr>
  <dimension ref="A1:I49"/>
  <sheetViews>
    <sheetView zoomScale="75" workbookViewId="0">
      <selection sqref="A1:XFD1048576"/>
    </sheetView>
  </sheetViews>
  <sheetFormatPr defaultRowHeight="16.5"/>
  <cols>
    <col min="1" max="3" width="6.75" style="44" customWidth="1"/>
    <col min="4" max="4" width="11.375" style="44" customWidth="1"/>
    <col min="5" max="5" width="40.5" style="44" customWidth="1"/>
    <col min="6" max="7" width="10.625" style="44" customWidth="1"/>
    <col min="8" max="8" width="10.125" style="44" bestFit="1" customWidth="1"/>
    <col min="9" max="9" width="15" style="44" bestFit="1" customWidth="1"/>
    <col min="10" max="16384" width="9" style="44"/>
  </cols>
  <sheetData>
    <row r="1" spans="1:9">
      <c r="E1" s="44" t="s">
        <v>95</v>
      </c>
    </row>
    <row r="3" spans="1:9" ht="17.25" thickBot="1"/>
    <row r="4" spans="1:9">
      <c r="A4" s="169"/>
      <c r="B4" s="170"/>
      <c r="C4" s="170"/>
      <c r="D4" s="170"/>
      <c r="E4" s="171"/>
      <c r="F4" s="172">
        <f>'Uproszczona księgowość'!B3</f>
        <v>2021</v>
      </c>
      <c r="G4" s="172">
        <f>'Uproszczona księgowość'!C3</f>
        <v>2022</v>
      </c>
      <c r="H4" s="172">
        <f>'Uproszczona księgowość'!D3</f>
        <v>2023</v>
      </c>
      <c r="I4" s="172" t="str">
        <f>'Uproszczona księgowość'!E3</f>
        <v>okres bieżący</v>
      </c>
    </row>
    <row r="5" spans="1:9">
      <c r="A5" s="173"/>
      <c r="B5" s="174"/>
      <c r="C5" s="174"/>
      <c r="D5" s="174"/>
      <c r="E5" s="175"/>
      <c r="F5" s="176"/>
      <c r="G5" s="176"/>
      <c r="H5" s="176"/>
      <c r="I5" s="177"/>
    </row>
    <row r="6" spans="1:9" ht="15" customHeight="1">
      <c r="A6" s="243" t="s">
        <v>96</v>
      </c>
      <c r="B6" s="244"/>
      <c r="C6" s="244"/>
      <c r="D6" s="245"/>
      <c r="E6" s="236" t="s">
        <v>97</v>
      </c>
      <c r="F6" s="269">
        <f>IF('Uproszczona księgowość'!B6&gt;0,'Uproszczona księgowość'!B17/'Uproszczona księgowość'!B6,0)</f>
        <v>0</v>
      </c>
      <c r="G6" s="269">
        <f>IF('Uproszczona księgowość'!C6&gt;0,'Uproszczona księgowość'!C17/'Uproszczona księgowość'!C6,0)</f>
        <v>0</v>
      </c>
      <c r="H6" s="269">
        <f>IF('Uproszczona księgowość'!D6&gt;0,'Uproszczona księgowość'!D17/'Uproszczona księgowość'!D6,0)</f>
        <v>0</v>
      </c>
      <c r="I6" s="254">
        <f>IF('Uproszczona księgowość'!F6&gt;0,'Uproszczona księgowość'!F17/'Uproszczona księgowość'!F6,0)</f>
        <v>0</v>
      </c>
    </row>
    <row r="7" spans="1:9" ht="15" customHeight="1">
      <c r="A7" s="266"/>
      <c r="B7" s="267"/>
      <c r="C7" s="267"/>
      <c r="D7" s="268"/>
      <c r="E7" s="237"/>
      <c r="F7" s="270"/>
      <c r="G7" s="270"/>
      <c r="H7" s="270"/>
      <c r="I7" s="255"/>
    </row>
    <row r="8" spans="1:9" ht="15" customHeight="1">
      <c r="A8" s="266" t="s">
        <v>98</v>
      </c>
      <c r="B8" s="267"/>
      <c r="C8" s="267"/>
      <c r="D8" s="268"/>
      <c r="E8" s="236" t="s">
        <v>99</v>
      </c>
      <c r="F8" s="238">
        <f>IF('Uproszczona księgowość'!B38&gt;0,'Uproszczona księgowość'!B19/'Uproszczona księgowość'!B38,0)</f>
        <v>0</v>
      </c>
      <c r="G8" s="238">
        <f>IF('Uproszczona księgowość'!C38&gt;0,'Uproszczona księgowość'!C19/'Uproszczona księgowość'!C38,0)</f>
        <v>0</v>
      </c>
      <c r="H8" s="238">
        <f>IF('Uproszczona księgowość'!D38&gt;0,'Uproszczona księgowość'!D19/'Uproszczona księgowość'!D38,0)</f>
        <v>0</v>
      </c>
      <c r="I8" s="256">
        <f>IF('Uproszczona księgowość'!E38&gt;0,'Uproszczona księgowość'!F19/'Uproszczona księgowość'!E38,0)</f>
        <v>0</v>
      </c>
    </row>
    <row r="9" spans="1:9" ht="15" customHeight="1">
      <c r="A9" s="246"/>
      <c r="B9" s="247"/>
      <c r="C9" s="247"/>
      <c r="D9" s="248"/>
      <c r="E9" s="237"/>
      <c r="F9" s="239"/>
      <c r="G9" s="239"/>
      <c r="H9" s="239"/>
      <c r="I9" s="257"/>
    </row>
    <row r="10" spans="1:9" ht="15" customHeight="1">
      <c r="A10" s="243" t="s">
        <v>100</v>
      </c>
      <c r="B10" s="244"/>
      <c r="C10" s="244"/>
      <c r="D10" s="245"/>
      <c r="E10" s="236" t="s">
        <v>101</v>
      </c>
      <c r="F10" s="249">
        <f>IF('Uproszczona księgowość'!B44&gt;0,'Uproszczona księgowość'!B33/'Uproszczona księgowość'!B44,0)</f>
        <v>0</v>
      </c>
      <c r="G10" s="249">
        <f>IF('Uproszczona księgowość'!C44&gt;0,'Uproszczona księgowość'!C33/'Uproszczona księgowość'!C44,0)</f>
        <v>0</v>
      </c>
      <c r="H10" s="249">
        <f>IF('Uproszczona księgowość'!D44&gt;0,'Uproszczona księgowość'!D33/'Uproszczona księgowość'!D44,0)</f>
        <v>0</v>
      </c>
      <c r="I10" s="258">
        <f>IF('Uproszczona księgowość'!E44&gt;0,'Uproszczona księgowość'!E33/'Uproszczona księgowość'!E44,0)</f>
        <v>0</v>
      </c>
    </row>
    <row r="11" spans="1:9" ht="15" customHeight="1">
      <c r="A11" s="246"/>
      <c r="B11" s="247"/>
      <c r="C11" s="247"/>
      <c r="D11" s="248"/>
      <c r="E11" s="237"/>
      <c r="F11" s="250"/>
      <c r="G11" s="250"/>
      <c r="H11" s="250"/>
      <c r="I11" s="259"/>
    </row>
    <row r="12" spans="1:9" ht="33">
      <c r="A12" s="251" t="s">
        <v>102</v>
      </c>
      <c r="B12" s="252"/>
      <c r="C12" s="252"/>
      <c r="D12" s="253"/>
      <c r="E12" s="178" t="s">
        <v>103</v>
      </c>
      <c r="F12" s="179">
        <f>IF('Uproszczona księgowość'!B44&gt;0,('Uproszczona księgowość'!B33-'Uproszczona księgowość'!B34)/'Uproszczona księgowość'!B44,0)</f>
        <v>0</v>
      </c>
      <c r="G12" s="179">
        <f>IF('Uproszczona księgowość'!C44&gt;0,('Uproszczona księgowość'!C33-'Uproszczona księgowość'!C34)/'Uproszczona księgowość'!C44,0)</f>
        <v>0</v>
      </c>
      <c r="H12" s="179">
        <f>IF('Uproszczona księgowość'!D44&gt;0,('Uproszczona księgowość'!D33-'Uproszczona księgowość'!D34)/'Uproszczona księgowość'!D44,0)</f>
        <v>0</v>
      </c>
      <c r="I12" s="180">
        <f>IF('Uproszczona księgowość'!E44&gt;0,('Uproszczona księgowość'!E33-'Uproszczona księgowość'!E34)/'Uproszczona księgowość'!E44,0)</f>
        <v>0</v>
      </c>
    </row>
    <row r="13" spans="1:9" ht="15" customHeight="1">
      <c r="A13" s="260" t="s">
        <v>104</v>
      </c>
      <c r="B13" s="261"/>
      <c r="C13" s="261"/>
      <c r="D13" s="262"/>
      <c r="E13" s="236" t="s">
        <v>105</v>
      </c>
      <c r="F13" s="249">
        <f>IF('Uproszczona księgowość'!B41&gt;0,'Uproszczona księgowość'!B42/'Uproszczona księgowość'!B41,0)</f>
        <v>0</v>
      </c>
      <c r="G13" s="249">
        <f>IF('Uproszczona księgowość'!C41&gt;0,'Uproszczona księgowość'!C42/'Uproszczona księgowość'!C41,0)</f>
        <v>0</v>
      </c>
      <c r="H13" s="249">
        <f>IF('Uproszczona księgowość'!D41&gt;0,'Uproszczona księgowość'!D42/'Uproszczona księgowość'!D41,0)</f>
        <v>0</v>
      </c>
      <c r="I13" s="258">
        <f>IF('Uproszczona księgowość'!E41&gt;0,'Uproszczona księgowość'!E42/'Uproszczona księgowość'!E41,0)</f>
        <v>0</v>
      </c>
    </row>
    <row r="14" spans="1:9" ht="23.25" customHeight="1">
      <c r="A14" s="263"/>
      <c r="B14" s="264"/>
      <c r="C14" s="264"/>
      <c r="D14" s="265"/>
      <c r="E14" s="237"/>
      <c r="F14" s="250"/>
      <c r="G14" s="250"/>
      <c r="H14" s="250"/>
      <c r="I14" s="259"/>
    </row>
    <row r="15" spans="1:9" ht="30" customHeight="1" thickBot="1">
      <c r="A15" s="240" t="s">
        <v>106</v>
      </c>
      <c r="B15" s="241"/>
      <c r="C15" s="241"/>
      <c r="D15" s="242"/>
      <c r="E15" s="181" t="s">
        <v>107</v>
      </c>
      <c r="F15" s="182">
        <f>IF('Uproszczona księgowość'!B46&gt;0,('Uproszczona księgowość'!B17+'Uproszczona księgowość'!B14)/'Uproszczona księgowość'!B46,0)</f>
        <v>0</v>
      </c>
      <c r="G15" s="182">
        <f>IF('Uproszczona księgowość'!C46&gt;0,('Uproszczona księgowość'!C17+'Uproszczona księgowość'!C14)/'Uproszczona księgowość'!C46,0)</f>
        <v>0</v>
      </c>
      <c r="H15" s="182">
        <f>IF('Uproszczona księgowość'!D46&gt;0,('Uproszczona księgowość'!D17+'Uproszczona księgowość'!D14)/'Uproszczona księgowość'!D46,0)</f>
        <v>0</v>
      </c>
      <c r="I15" s="183">
        <f>IF('Uproszczona księgowość'!E46&gt;0,('Uproszczona księgowość'!F17+'Uproszczona księgowość'!F14)/'Uproszczona księgowość'!E46,0)</f>
        <v>0</v>
      </c>
    </row>
    <row r="20" spans="1:5">
      <c r="A20" s="44" t="s">
        <v>108</v>
      </c>
    </row>
    <row r="22" spans="1:5">
      <c r="A22" s="44" t="s">
        <v>96</v>
      </c>
      <c r="E22" s="184">
        <f>IF(H6&lt;=0.1,A24,IF(H6&lt;=0.25,B24,IF(H6&lt;=0.5,C24,D24)))</f>
        <v>0</v>
      </c>
    </row>
    <row r="23" spans="1:5">
      <c r="A23" s="44" t="s">
        <v>109</v>
      </c>
      <c r="B23" s="44" t="s">
        <v>110</v>
      </c>
      <c r="C23" s="44" t="s">
        <v>111</v>
      </c>
      <c r="D23" s="44" t="s">
        <v>112</v>
      </c>
    </row>
    <row r="24" spans="1:5">
      <c r="A24" s="44">
        <v>0</v>
      </c>
      <c r="B24" s="44">
        <v>1</v>
      </c>
      <c r="C24" s="44">
        <v>2</v>
      </c>
      <c r="D24" s="44">
        <v>3</v>
      </c>
    </row>
    <row r="27" spans="1:5">
      <c r="A27" s="44" t="s">
        <v>98</v>
      </c>
      <c r="E27" s="184">
        <f>IF(H8&lt;=0.1,A29,IF(H8&lt;=0.25,B29,IF(H8&lt;=0.5,C29,D29)))</f>
        <v>0</v>
      </c>
    </row>
    <row r="28" spans="1:5">
      <c r="A28" s="44" t="s">
        <v>109</v>
      </c>
      <c r="B28" s="44" t="s">
        <v>110</v>
      </c>
      <c r="C28" s="44" t="s">
        <v>111</v>
      </c>
      <c r="D28" s="44" t="s">
        <v>112</v>
      </c>
    </row>
    <row r="29" spans="1:5">
      <c r="A29" s="44">
        <v>0</v>
      </c>
      <c r="B29" s="44">
        <v>1</v>
      </c>
      <c r="C29" s="44">
        <v>2</v>
      </c>
      <c r="D29" s="44">
        <v>3</v>
      </c>
    </row>
    <row r="32" spans="1:5">
      <c r="A32" s="44" t="s">
        <v>100</v>
      </c>
      <c r="E32" s="184">
        <f>IF(H10&lt;0,A34,IF(H10&lt;1,B34,IF(H10&lt;2,C34,D34)))</f>
        <v>1</v>
      </c>
    </row>
    <row r="33" spans="1:5">
      <c r="A33" s="44" t="s">
        <v>113</v>
      </c>
      <c r="B33" s="44" t="s">
        <v>114</v>
      </c>
      <c r="C33" s="185" t="s">
        <v>115</v>
      </c>
      <c r="D33" s="44" t="s">
        <v>116</v>
      </c>
    </row>
    <row r="34" spans="1:5">
      <c r="A34" s="44">
        <v>0</v>
      </c>
      <c r="B34" s="44">
        <v>1</v>
      </c>
      <c r="C34" s="44">
        <v>2</v>
      </c>
      <c r="D34" s="44">
        <v>3</v>
      </c>
    </row>
    <row r="37" spans="1:5">
      <c r="A37" s="44" t="s">
        <v>102</v>
      </c>
      <c r="E37" s="184">
        <f>IF(H12&lt;0,A39,IF(H12&lt;0.7,B39,IF(H12&lt;1,C39,D39)))</f>
        <v>1</v>
      </c>
    </row>
    <row r="38" spans="1:5">
      <c r="A38" s="44" t="s">
        <v>113</v>
      </c>
      <c r="B38" s="44" t="s">
        <v>117</v>
      </c>
      <c r="C38" s="185" t="s">
        <v>118</v>
      </c>
      <c r="D38" s="44" t="s">
        <v>119</v>
      </c>
    </row>
    <row r="39" spans="1:5">
      <c r="A39" s="44">
        <v>0</v>
      </c>
      <c r="B39" s="44">
        <v>1</v>
      </c>
      <c r="C39" s="44">
        <v>2</v>
      </c>
      <c r="D39" s="44">
        <v>3</v>
      </c>
    </row>
    <row r="42" spans="1:5">
      <c r="A42" s="44" t="s">
        <v>104</v>
      </c>
      <c r="E42" s="184">
        <f>IF(H13&lt;0.5,D44,IF(H13&lt;1.5,C44,IF(H13&lt;3,B44,D44)))</f>
        <v>3</v>
      </c>
    </row>
    <row r="43" spans="1:5">
      <c r="A43" s="44" t="s">
        <v>120</v>
      </c>
      <c r="B43" s="44" t="s">
        <v>121</v>
      </c>
      <c r="C43" s="44" t="s">
        <v>122</v>
      </c>
      <c r="D43" s="44" t="s">
        <v>123</v>
      </c>
    </row>
    <row r="44" spans="1:5">
      <c r="A44" s="44">
        <v>0</v>
      </c>
      <c r="B44" s="44">
        <v>1</v>
      </c>
      <c r="C44" s="44">
        <v>2</v>
      </c>
      <c r="D44" s="44">
        <v>3</v>
      </c>
    </row>
    <row r="47" spans="1:5">
      <c r="A47" s="44" t="s">
        <v>106</v>
      </c>
      <c r="E47" s="184">
        <f>IF(H15&lt;1,A49,IF(H15&lt;1.2,B49,IF(H15&lt;1.5,C49,D49)))</f>
        <v>0</v>
      </c>
    </row>
    <row r="48" spans="1:5">
      <c r="A48" s="44" t="s">
        <v>124</v>
      </c>
      <c r="B48" s="44" t="s">
        <v>125</v>
      </c>
      <c r="C48" s="44" t="s">
        <v>126</v>
      </c>
      <c r="D48" s="44" t="s">
        <v>127</v>
      </c>
    </row>
    <row r="49" spans="1:4">
      <c r="A49" s="44">
        <v>0</v>
      </c>
      <c r="B49" s="44">
        <v>1</v>
      </c>
      <c r="C49" s="44">
        <v>2</v>
      </c>
      <c r="D49" s="44">
        <v>3</v>
      </c>
    </row>
  </sheetData>
  <sheetProtection formatCells="0" formatColumns="0"/>
  <mergeCells count="26">
    <mergeCell ref="I6:I7"/>
    <mergeCell ref="I8:I9"/>
    <mergeCell ref="I10:I11"/>
    <mergeCell ref="I13:I14"/>
    <mergeCell ref="A13:D14"/>
    <mergeCell ref="E13:E14"/>
    <mergeCell ref="F13:F14"/>
    <mergeCell ref="G13:G14"/>
    <mergeCell ref="H13:H14"/>
    <mergeCell ref="H10:H11"/>
    <mergeCell ref="A6:D7"/>
    <mergeCell ref="E6:E7"/>
    <mergeCell ref="F6:F7"/>
    <mergeCell ref="G6:G7"/>
    <mergeCell ref="H6:H7"/>
    <mergeCell ref="A8:D9"/>
    <mergeCell ref="E8:E9"/>
    <mergeCell ref="F8:F9"/>
    <mergeCell ref="G8:G9"/>
    <mergeCell ref="H8:H9"/>
    <mergeCell ref="A15:D15"/>
    <mergeCell ref="A10:D11"/>
    <mergeCell ref="E10:E11"/>
    <mergeCell ref="F10:F11"/>
    <mergeCell ref="G10:G11"/>
    <mergeCell ref="A12:D12"/>
  </mergeCells>
  <printOptions horizontalCentered="1" verticalCentered="1"/>
  <pageMargins left="0.19685039370078741" right="0.19685039370078741" top="0.19685039370078741" bottom="0.19685039370078741" header="0.19685039370078741" footer="0.33"/>
  <pageSetup paperSize="9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34998626667073579"/>
  </sheetPr>
  <dimension ref="A1:F52"/>
  <sheetViews>
    <sheetView workbookViewId="0">
      <pane ySplit="4" topLeftCell="A29" activePane="bottomLeft" state="frozen"/>
      <selection sqref="A1:XFD1048576"/>
      <selection pane="bottomLeft" sqref="A1:XFD1048576"/>
    </sheetView>
  </sheetViews>
  <sheetFormatPr defaultRowHeight="15"/>
  <cols>
    <col min="1" max="1" width="3.25" style="38" customWidth="1"/>
    <col min="2" max="2" width="31.875" style="38" bestFit="1" customWidth="1"/>
    <col min="3" max="3" width="12.375" style="189" bestFit="1" customWidth="1"/>
    <col min="4" max="5" width="9" style="38"/>
    <col min="6" max="6" width="12.125" style="38" bestFit="1" customWidth="1"/>
    <col min="7" max="16384" width="9" style="38"/>
  </cols>
  <sheetData>
    <row r="1" spans="1:6">
      <c r="B1" s="39" t="s">
        <v>128</v>
      </c>
      <c r="C1" s="38" t="s">
        <v>129</v>
      </c>
    </row>
    <row r="2" spans="1:6">
      <c r="B2" s="38" t="s">
        <v>130</v>
      </c>
    </row>
    <row r="3" spans="1:6">
      <c r="C3" s="39" t="s">
        <v>131</v>
      </c>
      <c r="D3" s="39"/>
      <c r="E3" s="39" t="s">
        <v>132</v>
      </c>
    </row>
    <row r="4" spans="1:6">
      <c r="C4" s="39" t="s">
        <v>133</v>
      </c>
      <c r="D4" s="39"/>
      <c r="E4" s="39" t="s">
        <v>134</v>
      </c>
    </row>
    <row r="5" spans="1:6">
      <c r="B5" s="38" t="s">
        <v>135</v>
      </c>
    </row>
    <row r="6" spans="1:6">
      <c r="B6" s="38" t="s">
        <v>136</v>
      </c>
    </row>
    <row r="8" spans="1:6" s="189" customFormat="1">
      <c r="A8" s="186" t="s">
        <v>137</v>
      </c>
      <c r="B8" s="186" t="s">
        <v>138</v>
      </c>
      <c r="C8" s="187" t="s">
        <v>139</v>
      </c>
      <c r="D8" s="188" t="s">
        <v>140</v>
      </c>
      <c r="E8" s="187" t="s">
        <v>141</v>
      </c>
      <c r="F8" s="186" t="s">
        <v>142</v>
      </c>
    </row>
    <row r="9" spans="1:6" s="189" customFormat="1">
      <c r="A9" s="190"/>
      <c r="B9" s="190"/>
      <c r="C9" s="192"/>
      <c r="D9" s="191"/>
      <c r="E9" s="192"/>
      <c r="F9" s="190" t="s">
        <v>143</v>
      </c>
    </row>
    <row r="10" spans="1:6">
      <c r="A10" s="193">
        <v>1</v>
      </c>
      <c r="B10" s="205" t="s">
        <v>144</v>
      </c>
      <c r="C10" s="218" t="s">
        <v>145</v>
      </c>
      <c r="D10" s="194">
        <v>3</v>
      </c>
      <c r="E10" s="195">
        <v>0.7</v>
      </c>
      <c r="F10" s="196">
        <f>D10*E10</f>
        <v>2.0999999999999996</v>
      </c>
    </row>
    <row r="11" spans="1:6">
      <c r="A11" s="197">
        <v>2</v>
      </c>
      <c r="B11" s="219" t="s">
        <v>146</v>
      </c>
      <c r="C11" s="220"/>
      <c r="D11" s="198">
        <v>3</v>
      </c>
      <c r="E11" s="199">
        <v>0.4</v>
      </c>
      <c r="F11" s="200">
        <f>D11*E11</f>
        <v>1.2000000000000002</v>
      </c>
    </row>
    <row r="12" spans="1:6">
      <c r="A12" s="197">
        <v>3</v>
      </c>
      <c r="B12" s="219" t="s">
        <v>147</v>
      </c>
      <c r="C12" s="220"/>
      <c r="D12" s="198">
        <v>3</v>
      </c>
      <c r="E12" s="199">
        <v>0.4</v>
      </c>
      <c r="F12" s="200">
        <f>D12*E12</f>
        <v>1.2000000000000002</v>
      </c>
    </row>
    <row r="13" spans="1:6">
      <c r="A13" s="197">
        <v>4</v>
      </c>
      <c r="B13" s="219" t="s">
        <v>148</v>
      </c>
      <c r="C13" s="220"/>
      <c r="D13" s="198">
        <v>3</v>
      </c>
      <c r="E13" s="199">
        <v>0.5</v>
      </c>
      <c r="F13" s="200">
        <f>D13*E13</f>
        <v>1.5</v>
      </c>
    </row>
    <row r="14" spans="1:6">
      <c r="A14" s="193">
        <v>5</v>
      </c>
      <c r="B14" s="205" t="s">
        <v>149</v>
      </c>
      <c r="C14" s="218" t="s">
        <v>150</v>
      </c>
      <c r="D14" s="194">
        <v>3</v>
      </c>
      <c r="E14" s="195">
        <v>0.5</v>
      </c>
      <c r="F14" s="196">
        <f>D14*E14</f>
        <v>1.5</v>
      </c>
    </row>
    <row r="15" spans="1:6">
      <c r="A15" s="273">
        <v>6</v>
      </c>
      <c r="B15" s="219" t="s">
        <v>95</v>
      </c>
      <c r="C15" s="220" t="s">
        <v>142</v>
      </c>
      <c r="D15" s="201"/>
      <c r="E15" s="199"/>
      <c r="F15" s="200"/>
    </row>
    <row r="16" spans="1:6">
      <c r="A16" s="274"/>
      <c r="B16" s="219" t="s">
        <v>96</v>
      </c>
      <c r="C16" s="220" t="s">
        <v>151</v>
      </c>
      <c r="D16" s="201">
        <f>Ratios_RU!E22</f>
        <v>0</v>
      </c>
      <c r="E16" s="199">
        <v>0.6</v>
      </c>
      <c r="F16" s="200">
        <f>D16*E16</f>
        <v>0</v>
      </c>
    </row>
    <row r="17" spans="1:6">
      <c r="A17" s="274"/>
      <c r="B17" s="200" t="s">
        <v>152</v>
      </c>
      <c r="C17" s="220" t="s">
        <v>153</v>
      </c>
      <c r="D17" s="201"/>
      <c r="E17" s="199"/>
      <c r="F17" s="200"/>
    </row>
    <row r="18" spans="1:6">
      <c r="A18" s="274"/>
      <c r="B18" s="219" t="s">
        <v>98</v>
      </c>
      <c r="C18" s="220"/>
      <c r="D18" s="201">
        <f>Ratios_RU!E27</f>
        <v>0</v>
      </c>
      <c r="E18" s="199">
        <v>0.6</v>
      </c>
      <c r="F18" s="200">
        <f>D18*E18</f>
        <v>0</v>
      </c>
    </row>
    <row r="19" spans="1:6">
      <c r="A19" s="274"/>
      <c r="B19" s="200" t="s">
        <v>154</v>
      </c>
      <c r="C19" s="220"/>
      <c r="D19" s="201"/>
      <c r="E19" s="199"/>
      <c r="F19" s="200"/>
    </row>
    <row r="20" spans="1:6">
      <c r="A20" s="274"/>
      <c r="B20" s="200" t="s">
        <v>155</v>
      </c>
      <c r="C20" s="220"/>
      <c r="D20" s="201"/>
      <c r="E20" s="199"/>
      <c r="F20" s="200"/>
    </row>
    <row r="21" spans="1:6">
      <c r="A21" s="274"/>
      <c r="B21" s="219" t="s">
        <v>100</v>
      </c>
      <c r="C21" s="220"/>
      <c r="D21" s="201">
        <f>Ratios_RU!E32</f>
        <v>1</v>
      </c>
      <c r="E21" s="199">
        <v>0.6</v>
      </c>
      <c r="F21" s="200">
        <f>D21*E21</f>
        <v>0.6</v>
      </c>
    </row>
    <row r="22" spans="1:6">
      <c r="A22" s="274"/>
      <c r="B22" s="200" t="s">
        <v>156</v>
      </c>
      <c r="C22" s="221"/>
      <c r="D22" s="201"/>
      <c r="E22" s="199"/>
      <c r="F22" s="200"/>
    </row>
    <row r="23" spans="1:6">
      <c r="A23" s="274"/>
      <c r="B23" s="219" t="s">
        <v>102</v>
      </c>
      <c r="C23" s="220"/>
      <c r="D23" s="201">
        <f>Ratios_RU!E37</f>
        <v>1</v>
      </c>
      <c r="E23" s="199">
        <v>0.5</v>
      </c>
      <c r="F23" s="200">
        <f>D23*E23</f>
        <v>0.5</v>
      </c>
    </row>
    <row r="24" spans="1:6">
      <c r="A24" s="274"/>
      <c r="B24" s="200" t="s">
        <v>157</v>
      </c>
      <c r="C24" s="220"/>
      <c r="D24" s="201"/>
      <c r="E24" s="199"/>
      <c r="F24" s="200"/>
    </row>
    <row r="25" spans="1:6">
      <c r="A25" s="274"/>
      <c r="B25" s="200" t="s">
        <v>158</v>
      </c>
      <c r="C25" s="220"/>
      <c r="D25" s="201"/>
      <c r="E25" s="199"/>
      <c r="F25" s="200"/>
    </row>
    <row r="26" spans="1:6">
      <c r="A26" s="274"/>
      <c r="B26" s="219" t="s">
        <v>104</v>
      </c>
      <c r="C26" s="220"/>
      <c r="D26" s="201">
        <f>Ratios_RU!E42</f>
        <v>3</v>
      </c>
      <c r="E26" s="199">
        <v>0.5</v>
      </c>
      <c r="F26" s="200">
        <f>D26*E26</f>
        <v>1.5</v>
      </c>
    </row>
    <row r="27" spans="1:6">
      <c r="A27" s="274"/>
      <c r="B27" s="200" t="s">
        <v>159</v>
      </c>
      <c r="C27" s="220"/>
      <c r="D27" s="201"/>
      <c r="E27" s="199"/>
      <c r="F27" s="200"/>
    </row>
    <row r="28" spans="1:6">
      <c r="A28" s="274"/>
      <c r="B28" s="200" t="s">
        <v>160</v>
      </c>
      <c r="C28" s="220"/>
      <c r="D28" s="201"/>
      <c r="E28" s="199"/>
      <c r="F28" s="200"/>
    </row>
    <row r="29" spans="1:6">
      <c r="A29" s="274"/>
      <c r="B29" s="219" t="s">
        <v>106</v>
      </c>
      <c r="C29" s="220"/>
      <c r="D29" s="201">
        <f>Ratios_RU!E47</f>
        <v>0</v>
      </c>
      <c r="E29" s="199">
        <v>0.5</v>
      </c>
      <c r="F29" s="200">
        <f>D29*E29</f>
        <v>0</v>
      </c>
    </row>
    <row r="30" spans="1:6">
      <c r="A30" s="274"/>
      <c r="B30" s="200" t="s">
        <v>161</v>
      </c>
      <c r="C30" s="220"/>
      <c r="D30" s="201"/>
      <c r="E30" s="199"/>
      <c r="F30" s="200"/>
    </row>
    <row r="31" spans="1:6">
      <c r="A31" s="274"/>
      <c r="B31" s="200" t="s">
        <v>162</v>
      </c>
      <c r="C31" s="220"/>
      <c r="D31" s="201"/>
      <c r="E31" s="199"/>
      <c r="F31" s="200"/>
    </row>
    <row r="32" spans="1:6" ht="12.75" hidden="1" customHeight="1">
      <c r="A32" s="197"/>
      <c r="B32" s="200"/>
      <c r="C32" s="220"/>
      <c r="D32" s="202"/>
      <c r="E32" s="199"/>
      <c r="F32" s="200"/>
    </row>
    <row r="33" spans="1:6" ht="30">
      <c r="A33" s="203">
        <v>7</v>
      </c>
      <c r="B33" s="204" t="s">
        <v>163</v>
      </c>
      <c r="C33" s="218" t="s">
        <v>164</v>
      </c>
      <c r="D33" s="194">
        <v>3</v>
      </c>
      <c r="E33" s="195">
        <v>1</v>
      </c>
      <c r="F33" s="196">
        <f>D33*E33</f>
        <v>3</v>
      </c>
    </row>
    <row r="34" spans="1:6" ht="30">
      <c r="A34" s="193">
        <v>8</v>
      </c>
      <c r="B34" s="204" t="s">
        <v>165</v>
      </c>
      <c r="C34" s="218" t="s">
        <v>166</v>
      </c>
      <c r="D34" s="43"/>
      <c r="E34" s="195"/>
      <c r="F34" s="196">
        <f>F45</f>
        <v>6.8000000000000007</v>
      </c>
    </row>
    <row r="35" spans="1:6">
      <c r="A35" s="196"/>
      <c r="B35" s="196" t="s">
        <v>167</v>
      </c>
      <c r="C35" s="218"/>
      <c r="D35" s="43"/>
      <c r="E35" s="195"/>
      <c r="F35" s="205">
        <f>SUM(F10:F34)</f>
        <v>19.899999999999999</v>
      </c>
    </row>
    <row r="37" spans="1:6">
      <c r="A37" s="196" t="s">
        <v>137</v>
      </c>
      <c r="B37" s="206" t="s">
        <v>168</v>
      </c>
      <c r="C37" s="222"/>
      <c r="D37" s="207" t="s">
        <v>140</v>
      </c>
      <c r="E37" s="206" t="s">
        <v>141</v>
      </c>
      <c r="F37" s="196" t="s">
        <v>142</v>
      </c>
    </row>
    <row r="38" spans="1:6">
      <c r="A38" s="200">
        <v>1</v>
      </c>
      <c r="B38" s="208" t="s">
        <v>169</v>
      </c>
      <c r="C38" s="223"/>
      <c r="D38" s="209">
        <v>3</v>
      </c>
      <c r="E38" s="208">
        <v>0.4</v>
      </c>
      <c r="F38" s="200">
        <f>D38*E38</f>
        <v>1.2000000000000002</v>
      </c>
    </row>
    <row r="39" spans="1:6">
      <c r="A39" s="200">
        <v>2</v>
      </c>
      <c r="B39" s="208" t="s">
        <v>170</v>
      </c>
      <c r="C39" s="223"/>
      <c r="D39" s="209">
        <v>3</v>
      </c>
      <c r="E39" s="208">
        <v>0.4</v>
      </c>
      <c r="F39" s="200">
        <f t="shared" ref="F39:F44" si="0">D39*E39</f>
        <v>1.2000000000000002</v>
      </c>
    </row>
    <row r="40" spans="1:6">
      <c r="A40" s="200">
        <v>3</v>
      </c>
      <c r="B40" s="208" t="s">
        <v>171</v>
      </c>
      <c r="C40" s="223"/>
      <c r="D40" s="209">
        <v>1</v>
      </c>
      <c r="E40" s="208">
        <f>E39</f>
        <v>0.4</v>
      </c>
      <c r="F40" s="200">
        <f t="shared" si="0"/>
        <v>0.4</v>
      </c>
    </row>
    <row r="41" spans="1:6">
      <c r="A41" s="200">
        <v>4</v>
      </c>
      <c r="B41" s="208" t="s">
        <v>172</v>
      </c>
      <c r="C41" s="223"/>
      <c r="D41" s="209">
        <v>2</v>
      </c>
      <c r="E41" s="208">
        <v>0.5</v>
      </c>
      <c r="F41" s="200">
        <f t="shared" si="0"/>
        <v>1</v>
      </c>
    </row>
    <row r="42" spans="1:6">
      <c r="A42" s="200">
        <v>5</v>
      </c>
      <c r="B42" s="208" t="s">
        <v>173</v>
      </c>
      <c r="C42" s="223"/>
      <c r="D42" s="209">
        <v>0</v>
      </c>
      <c r="E42" s="208">
        <f>E41</f>
        <v>0.5</v>
      </c>
      <c r="F42" s="200">
        <f t="shared" si="0"/>
        <v>0</v>
      </c>
    </row>
    <row r="43" spans="1:6">
      <c r="A43" s="200">
        <v>6</v>
      </c>
      <c r="B43" s="208" t="s">
        <v>174</v>
      </c>
      <c r="C43" s="223"/>
      <c r="D43" s="209">
        <v>3</v>
      </c>
      <c r="E43" s="208">
        <f>E42</f>
        <v>0.5</v>
      </c>
      <c r="F43" s="200">
        <f t="shared" si="0"/>
        <v>1.5</v>
      </c>
    </row>
    <row r="44" spans="1:6">
      <c r="A44" s="210">
        <v>7</v>
      </c>
      <c r="B44" s="211" t="s">
        <v>175</v>
      </c>
      <c r="C44" s="224"/>
      <c r="D44" s="209">
        <v>3</v>
      </c>
      <c r="E44" s="211">
        <f>E43</f>
        <v>0.5</v>
      </c>
      <c r="F44" s="200">
        <f t="shared" si="0"/>
        <v>1.5</v>
      </c>
    </row>
    <row r="45" spans="1:6">
      <c r="A45" s="206"/>
      <c r="B45" s="195" t="s">
        <v>176</v>
      </c>
      <c r="C45" s="218"/>
      <c r="D45" s="207"/>
      <c r="E45" s="195"/>
      <c r="F45" s="196">
        <f>SUM(F38:F44)</f>
        <v>6.8000000000000007</v>
      </c>
    </row>
    <row r="47" spans="1:6">
      <c r="B47" s="212" t="s">
        <v>177</v>
      </c>
      <c r="C47" s="225" t="s">
        <v>140</v>
      </c>
      <c r="D47" s="42"/>
      <c r="E47" s="271"/>
      <c r="F47" s="272"/>
    </row>
    <row r="48" spans="1:6">
      <c r="A48" s="38">
        <v>1</v>
      </c>
      <c r="B48" s="213" t="s">
        <v>178</v>
      </c>
      <c r="C48" s="214">
        <v>30</v>
      </c>
      <c r="D48" s="207">
        <v>25</v>
      </c>
      <c r="E48" s="271">
        <f>IF(AND($F$35&lt;=C48,$F$35&gt;=D48),"X",)</f>
        <v>0</v>
      </c>
      <c r="F48" s="272"/>
    </row>
    <row r="49" spans="1:6">
      <c r="A49" s="38">
        <v>2</v>
      </c>
      <c r="B49" s="213" t="s">
        <v>179</v>
      </c>
      <c r="C49" s="214">
        <v>25</v>
      </c>
      <c r="D49" s="207">
        <v>20</v>
      </c>
      <c r="E49" s="271" t="str">
        <f>IF(AND($F$35&lt;C49,$F$35&gt;=D49),"X","0")</f>
        <v>0</v>
      </c>
      <c r="F49" s="272"/>
    </row>
    <row r="50" spans="1:6">
      <c r="A50" s="38">
        <v>3</v>
      </c>
      <c r="B50" s="215" t="s">
        <v>180</v>
      </c>
      <c r="C50" s="216">
        <v>20</v>
      </c>
      <c r="D50" s="217">
        <v>15</v>
      </c>
      <c r="E50" s="275" t="str">
        <f>IF(AND($F$35&lt;C50,$F$35&gt;=D50),"X","0")</f>
        <v>X</v>
      </c>
      <c r="F50" s="276"/>
    </row>
    <row r="51" spans="1:6">
      <c r="A51" s="38">
        <v>4</v>
      </c>
      <c r="B51" s="215" t="s">
        <v>181</v>
      </c>
      <c r="C51" s="216">
        <v>15</v>
      </c>
      <c r="D51" s="217">
        <v>10</v>
      </c>
      <c r="E51" s="275" t="str">
        <f>IF(AND($F$35&lt;C51,$F$35&gt;=D51),"X","")</f>
        <v/>
      </c>
      <c r="F51" s="276"/>
    </row>
    <row r="52" spans="1:6">
      <c r="A52" s="38">
        <v>5</v>
      </c>
      <c r="B52" s="213" t="s">
        <v>182</v>
      </c>
      <c r="C52" s="214">
        <v>10</v>
      </c>
      <c r="D52" s="207"/>
      <c r="E52" s="271" t="str">
        <f>IF(AND($F$35&lt;C52,$F$35&gt;D52),"X","0")</f>
        <v>0</v>
      </c>
      <c r="F52" s="272"/>
    </row>
  </sheetData>
  <sheetProtection password="D993" sheet="1" formatCells="0" formatColumns="0"/>
  <mergeCells count="7">
    <mergeCell ref="E52:F52"/>
    <mergeCell ref="A15:A31"/>
    <mergeCell ref="E47:F47"/>
    <mergeCell ref="E48:F48"/>
    <mergeCell ref="E49:F49"/>
    <mergeCell ref="E50:F50"/>
    <mergeCell ref="E51:F51"/>
  </mergeCells>
  <conditionalFormatting sqref="E48:F52">
    <cfRule type="cellIs" dxfId="3" priority="1" stopIfTrue="1" operator="equal">
      <formula>0</formula>
    </cfRule>
    <cfRule type="cellIs" dxfId="2" priority="2" stopIfTrue="1" operator="equal">
      <formula>"X"</formula>
    </cfRule>
  </conditionalFormatting>
  <pageMargins left="0.75" right="0.75" top="1" bottom="1" header="0.5" footer="0.5"/>
  <pageSetup paperSize="9" orientation="portrait" r:id="rId1"/>
  <headerFooter alignWithMargins="0">
    <oddHeader>&amp;F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34998626667073579"/>
    <pageSetUpPr fitToPage="1"/>
  </sheetPr>
  <dimension ref="A1:L72"/>
  <sheetViews>
    <sheetView topLeftCell="C1" workbookViewId="0">
      <selection sqref="A1:XFD1048576"/>
    </sheetView>
  </sheetViews>
  <sheetFormatPr defaultRowHeight="16.5"/>
  <cols>
    <col min="1" max="2" width="9" style="1"/>
    <col min="3" max="3" width="42" style="1" customWidth="1"/>
    <col min="4" max="5" width="9" style="1"/>
    <col min="6" max="6" width="0" style="1" hidden="1" customWidth="1"/>
    <col min="7" max="7" width="24.125" style="1" customWidth="1"/>
    <col min="8" max="8" width="42.125" style="1" bestFit="1" customWidth="1"/>
    <col min="9" max="9" width="19.375" style="1" bestFit="1" customWidth="1"/>
    <col min="10" max="10" width="16.5" style="1" bestFit="1" customWidth="1"/>
    <col min="11" max="11" width="16.5" style="1" customWidth="1"/>
    <col min="12" max="12" width="16.125" style="1" bestFit="1" customWidth="1"/>
    <col min="13" max="16384" width="9" style="1"/>
  </cols>
  <sheetData>
    <row r="1" spans="1:12" ht="17.25" thickBot="1">
      <c r="F1" s="277" t="s">
        <v>183</v>
      </c>
      <c r="G1" s="277"/>
      <c r="H1" s="277"/>
      <c r="I1" s="277"/>
      <c r="J1" s="277"/>
      <c r="K1" s="277"/>
      <c r="L1" s="277"/>
    </row>
    <row r="2" spans="1:12" ht="29.25" thickBot="1">
      <c r="A2" s="1" t="s">
        <v>184</v>
      </c>
      <c r="C2" s="5" t="s">
        <v>185</v>
      </c>
      <c r="D2" s="6" t="s">
        <v>186</v>
      </c>
      <c r="F2" s="3" t="s">
        <v>187</v>
      </c>
      <c r="G2" s="3"/>
      <c r="H2" s="3" t="s">
        <v>188</v>
      </c>
      <c r="I2" s="3" t="s">
        <v>189</v>
      </c>
      <c r="J2" s="3" t="s">
        <v>190</v>
      </c>
      <c r="K2" s="3" t="s">
        <v>186</v>
      </c>
      <c r="L2" s="3" t="s">
        <v>191</v>
      </c>
    </row>
    <row r="3" spans="1:12" ht="17.25" thickBot="1">
      <c r="A3" s="2">
        <v>1</v>
      </c>
      <c r="B3" s="7"/>
      <c r="C3" s="8"/>
      <c r="D3" s="9"/>
      <c r="F3" s="3"/>
      <c r="G3" s="10"/>
      <c r="H3" s="3"/>
      <c r="I3" s="3"/>
      <c r="J3" s="3"/>
      <c r="K3" s="3"/>
      <c r="L3" s="3"/>
    </row>
    <row r="4" spans="1:12" ht="24.95" customHeight="1" thickBot="1">
      <c r="A4" s="11">
        <v>2</v>
      </c>
      <c r="B4" s="12">
        <v>1</v>
      </c>
      <c r="C4" s="13" t="s">
        <v>192</v>
      </c>
      <c r="D4" s="14">
        <v>1</v>
      </c>
      <c r="F4" s="3">
        <v>1</v>
      </c>
      <c r="G4" s="4">
        <v>1</v>
      </c>
      <c r="H4" s="15">
        <f t="shared" ref="H4:H13" si="0">INDEX($C$3:$C$27,G4)</f>
        <v>0</v>
      </c>
      <c r="I4" s="16"/>
      <c r="J4" s="17"/>
      <c r="K4" s="4">
        <f>IF(AND(G4&gt;0,G4&lt;30),VLOOKUP(G4,$A$3:$C$27,2),źle)</f>
        <v>0</v>
      </c>
      <c r="L4" s="18">
        <f>J4*K4</f>
        <v>0</v>
      </c>
    </row>
    <row r="5" spans="1:12" ht="24.95" customHeight="1" thickBot="1">
      <c r="A5" s="2">
        <v>3</v>
      </c>
      <c r="B5" s="12">
        <v>0</v>
      </c>
      <c r="C5" s="13" t="s">
        <v>193</v>
      </c>
      <c r="D5" s="14">
        <v>0</v>
      </c>
      <c r="F5" s="3">
        <v>2</v>
      </c>
      <c r="G5" s="4">
        <v>1</v>
      </c>
      <c r="H5" s="15">
        <f t="shared" si="0"/>
        <v>0</v>
      </c>
      <c r="I5" s="16"/>
      <c r="J5" s="17"/>
      <c r="K5" s="4">
        <f>IF(AND(G5&gt;0,G5&lt;30),VLOOKUP(G5,$A$3:$C$27,2),źle)</f>
        <v>0</v>
      </c>
      <c r="L5" s="18">
        <f t="shared" ref="L5:L17" si="1">J5*K5</f>
        <v>0</v>
      </c>
    </row>
    <row r="6" spans="1:12" ht="24.95" customHeight="1" thickBot="1">
      <c r="A6" s="11">
        <v>4</v>
      </c>
      <c r="B6" s="12">
        <v>0.49</v>
      </c>
      <c r="C6" s="13" t="s">
        <v>194</v>
      </c>
      <c r="D6" s="14">
        <v>0.49</v>
      </c>
      <c r="F6" s="3">
        <v>3</v>
      </c>
      <c r="G6" s="4">
        <v>1</v>
      </c>
      <c r="H6" s="15">
        <f t="shared" si="0"/>
        <v>0</v>
      </c>
      <c r="I6" s="16"/>
      <c r="J6" s="17"/>
      <c r="K6" s="4">
        <f>IF(AND(G6&gt;0,G6&lt;30),VLOOKUP(G6,$A$3:$C$27,2),źle)</f>
        <v>0</v>
      </c>
      <c r="L6" s="18">
        <f t="shared" si="1"/>
        <v>0</v>
      </c>
    </row>
    <row r="7" spans="1:12" ht="24.95" customHeight="1" thickBot="1">
      <c r="A7" s="2">
        <v>5</v>
      </c>
      <c r="B7" s="19" t="s">
        <v>195</v>
      </c>
      <c r="C7" s="13" t="s">
        <v>196</v>
      </c>
      <c r="D7" s="14" t="s">
        <v>195</v>
      </c>
      <c r="F7" s="3">
        <v>4</v>
      </c>
      <c r="G7" s="4">
        <v>1</v>
      </c>
      <c r="H7" s="15">
        <f t="shared" si="0"/>
        <v>0</v>
      </c>
      <c r="I7" s="16"/>
      <c r="J7" s="17"/>
      <c r="K7" s="4">
        <f>IF(AND(G7&gt;0,G7&lt;30),VLOOKUP(G7,$A$3:$C$27,2),źle)</f>
        <v>0</v>
      </c>
      <c r="L7" s="18">
        <f t="shared" si="1"/>
        <v>0</v>
      </c>
    </row>
    <row r="8" spans="1:12" ht="24.95" customHeight="1" thickBot="1">
      <c r="A8" s="11">
        <v>6</v>
      </c>
      <c r="B8" s="19" t="s">
        <v>195</v>
      </c>
      <c r="C8" s="20" t="s">
        <v>197</v>
      </c>
      <c r="D8" s="21" t="s">
        <v>195</v>
      </c>
      <c r="F8" s="3">
        <v>5</v>
      </c>
      <c r="G8" s="4">
        <v>1</v>
      </c>
      <c r="H8" s="15">
        <f t="shared" si="0"/>
        <v>0</v>
      </c>
      <c r="I8" s="16"/>
      <c r="J8" s="17"/>
      <c r="K8" s="4">
        <f>IF(AND(G8&gt;0,G8&lt;30),VLOOKUP(G8,$A$3:$C$27,2),źle)</f>
        <v>0</v>
      </c>
      <c r="L8" s="18">
        <f t="shared" si="1"/>
        <v>0</v>
      </c>
    </row>
    <row r="9" spans="1:12" ht="24.95" customHeight="1">
      <c r="A9" s="2">
        <v>7</v>
      </c>
      <c r="B9" s="22">
        <v>0.5</v>
      </c>
      <c r="C9" s="23" t="s">
        <v>198</v>
      </c>
      <c r="D9" s="278">
        <v>0.5</v>
      </c>
      <c r="F9" s="3">
        <v>6</v>
      </c>
      <c r="G9" s="4">
        <v>1</v>
      </c>
      <c r="H9" s="15">
        <f t="shared" si="0"/>
        <v>0</v>
      </c>
      <c r="I9" s="16"/>
      <c r="J9" s="17"/>
      <c r="K9" s="4">
        <f>IF(AND(G9&gt;0,G9&lt;30),VLOOKUP(G9,$A$3:$C$27,2),źle)</f>
        <v>0</v>
      </c>
      <c r="L9" s="18">
        <f t="shared" si="1"/>
        <v>0</v>
      </c>
    </row>
    <row r="10" spans="1:12" ht="24.95" customHeight="1">
      <c r="A10" s="11">
        <v>8</v>
      </c>
      <c r="B10" s="22">
        <v>0.5</v>
      </c>
      <c r="C10" s="23" t="s">
        <v>199</v>
      </c>
      <c r="D10" s="279"/>
      <c r="F10" s="3">
        <v>7</v>
      </c>
      <c r="G10" s="4">
        <v>1</v>
      </c>
      <c r="H10" s="15">
        <f t="shared" si="0"/>
        <v>0</v>
      </c>
      <c r="I10" s="16"/>
      <c r="J10" s="17"/>
      <c r="K10" s="4">
        <f>IF(AND(G10&gt;0,G10&lt;30),VLOOKUP(G10,$A$3:$C$27,2),źle)</f>
        <v>0</v>
      </c>
      <c r="L10" s="18">
        <f t="shared" si="1"/>
        <v>0</v>
      </c>
    </row>
    <row r="11" spans="1:12" ht="24.95" customHeight="1">
      <c r="A11" s="2">
        <v>9</v>
      </c>
      <c r="B11" s="22">
        <v>0.5</v>
      </c>
      <c r="C11" s="23" t="s">
        <v>200</v>
      </c>
      <c r="D11" s="279"/>
      <c r="F11" s="3">
        <v>8</v>
      </c>
      <c r="G11" s="4">
        <v>1</v>
      </c>
      <c r="H11" s="15">
        <f t="shared" si="0"/>
        <v>0</v>
      </c>
      <c r="I11" s="16"/>
      <c r="J11" s="17"/>
      <c r="K11" s="4">
        <f>IF(AND(G11&gt;0,G11&lt;30),VLOOKUP(G11,$A$3:$C$27,2),źle)</f>
        <v>0</v>
      </c>
      <c r="L11" s="18">
        <f t="shared" si="1"/>
        <v>0</v>
      </c>
    </row>
    <row r="12" spans="1:12" ht="24.95" customHeight="1">
      <c r="A12" s="11">
        <v>10</v>
      </c>
      <c r="B12" s="22">
        <v>0.5</v>
      </c>
      <c r="C12" s="23" t="s">
        <v>201</v>
      </c>
      <c r="D12" s="279"/>
      <c r="F12" s="3">
        <v>9</v>
      </c>
      <c r="G12" s="4">
        <v>1</v>
      </c>
      <c r="H12" s="15">
        <f t="shared" si="0"/>
        <v>0</v>
      </c>
      <c r="I12" s="16"/>
      <c r="J12" s="17"/>
      <c r="K12" s="4">
        <f>IF(AND(G12&gt;0,G12&lt;30),VLOOKUP(G12,$A$3:$C$27,2),źle)</f>
        <v>0</v>
      </c>
      <c r="L12" s="18">
        <f t="shared" si="1"/>
        <v>0</v>
      </c>
    </row>
    <row r="13" spans="1:12" ht="24.95" customHeight="1">
      <c r="A13" s="2">
        <v>11</v>
      </c>
      <c r="B13" s="22">
        <v>0.5</v>
      </c>
      <c r="C13" s="23" t="s">
        <v>202</v>
      </c>
      <c r="D13" s="279"/>
      <c r="F13" s="3">
        <v>10</v>
      </c>
      <c r="G13" s="4">
        <v>1</v>
      </c>
      <c r="H13" s="15">
        <f t="shared" si="0"/>
        <v>0</v>
      </c>
      <c r="I13" s="16"/>
      <c r="J13" s="17"/>
      <c r="K13" s="4">
        <f>IF(AND(G13&gt;0,G13&lt;30),VLOOKUP(G13,$A$3:$C$27,2),źle)</f>
        <v>0</v>
      </c>
      <c r="L13" s="18">
        <f t="shared" si="1"/>
        <v>0</v>
      </c>
    </row>
    <row r="14" spans="1:12" ht="24.95" customHeight="1">
      <c r="A14" s="11">
        <v>12</v>
      </c>
      <c r="B14" s="22">
        <v>0.5</v>
      </c>
      <c r="C14" s="23" t="s">
        <v>203</v>
      </c>
      <c r="D14" s="279"/>
      <c r="F14" s="3">
        <v>11</v>
      </c>
      <c r="G14" s="4">
        <v>1</v>
      </c>
      <c r="H14" s="15"/>
      <c r="I14" s="16"/>
      <c r="J14" s="17"/>
      <c r="K14" s="4">
        <f>IF(AND(G14&gt;0,G14&lt;30),VLOOKUP(G14,$A$3:$C$27,2),źle)</f>
        <v>0</v>
      </c>
      <c r="L14" s="18">
        <f t="shared" si="1"/>
        <v>0</v>
      </c>
    </row>
    <row r="15" spans="1:12" ht="24.95" customHeight="1">
      <c r="A15" s="2">
        <v>13</v>
      </c>
      <c r="B15" s="22">
        <v>0.5</v>
      </c>
      <c r="C15" s="23" t="s">
        <v>204</v>
      </c>
      <c r="D15" s="279"/>
      <c r="F15" s="3">
        <v>12</v>
      </c>
      <c r="G15" s="4">
        <v>1</v>
      </c>
      <c r="H15" s="15"/>
      <c r="I15" s="16"/>
      <c r="J15" s="17"/>
      <c r="K15" s="4">
        <f>IF(AND(G15&gt;0,G15&lt;30),VLOOKUP(G15,$A$3:$C$27,2),źle)</f>
        <v>0</v>
      </c>
      <c r="L15" s="18">
        <f t="shared" si="1"/>
        <v>0</v>
      </c>
    </row>
    <row r="16" spans="1:12" ht="24.95" customHeight="1">
      <c r="A16" s="11">
        <v>14</v>
      </c>
      <c r="B16" s="22">
        <v>0.5</v>
      </c>
      <c r="C16" s="23" t="s">
        <v>205</v>
      </c>
      <c r="D16" s="279"/>
      <c r="F16" s="3">
        <v>13</v>
      </c>
      <c r="G16" s="4">
        <v>1</v>
      </c>
      <c r="H16" s="15"/>
      <c r="I16" s="16"/>
      <c r="J16" s="17"/>
      <c r="K16" s="4">
        <f>IF(AND(G16&gt;0,G16&lt;30),VLOOKUP(G16,$A$3:$C$27,2),źle)</f>
        <v>0</v>
      </c>
      <c r="L16" s="18">
        <f t="shared" si="1"/>
        <v>0</v>
      </c>
    </row>
    <row r="17" spans="1:12" ht="24.95" customHeight="1">
      <c r="A17" s="2">
        <v>15</v>
      </c>
      <c r="B17" s="22">
        <v>0.5</v>
      </c>
      <c r="C17" s="23" t="s">
        <v>206</v>
      </c>
      <c r="D17" s="279"/>
      <c r="F17" s="3">
        <v>14</v>
      </c>
      <c r="G17" s="4">
        <v>1</v>
      </c>
      <c r="H17" s="15"/>
      <c r="I17" s="16"/>
      <c r="J17" s="17"/>
      <c r="K17" s="4">
        <f>IF(AND(G17&gt;0,G17&lt;30),VLOOKUP(G17,$A$3:$C$27,2),źle)</f>
        <v>0</v>
      </c>
      <c r="L17" s="18">
        <f t="shared" si="1"/>
        <v>0</v>
      </c>
    </row>
    <row r="18" spans="1:12" ht="24.95" customHeight="1" thickBot="1">
      <c r="A18" s="11">
        <v>16</v>
      </c>
      <c r="B18" s="22">
        <v>0.5</v>
      </c>
      <c r="C18" s="23" t="s">
        <v>207</v>
      </c>
      <c r="D18" s="279"/>
      <c r="F18" s="3"/>
      <c r="G18" s="10"/>
      <c r="H18" s="3"/>
      <c r="I18" s="3"/>
      <c r="J18" s="18"/>
      <c r="K18" s="3"/>
      <c r="L18" s="24">
        <f>SUM(L4:L17)</f>
        <v>0</v>
      </c>
    </row>
    <row r="19" spans="1:12" ht="24.95" customHeight="1">
      <c r="A19" s="2">
        <v>17</v>
      </c>
      <c r="B19" s="22">
        <v>0.49</v>
      </c>
      <c r="C19" s="23" t="s">
        <v>208</v>
      </c>
      <c r="D19" s="278">
        <v>0.49</v>
      </c>
      <c r="J19" s="25"/>
    </row>
    <row r="20" spans="1:12" ht="24.95" customHeight="1">
      <c r="A20" s="11">
        <v>18</v>
      </c>
      <c r="B20" s="22">
        <v>0.49</v>
      </c>
      <c r="C20" s="23" t="s">
        <v>209</v>
      </c>
      <c r="D20" s="279"/>
      <c r="G20" s="26" t="s">
        <v>210</v>
      </c>
      <c r="H20" s="27">
        <v>1000000</v>
      </c>
      <c r="I20" s="26" t="s">
        <v>211</v>
      </c>
      <c r="J20" s="28" t="s">
        <v>212</v>
      </c>
      <c r="K20" s="29" t="s">
        <v>213</v>
      </c>
    </row>
    <row r="21" spans="1:12" ht="24.95" customHeight="1">
      <c r="A21" s="2">
        <v>19</v>
      </c>
      <c r="B21" s="22">
        <v>0.49</v>
      </c>
      <c r="C21" s="23" t="s">
        <v>214</v>
      </c>
      <c r="D21" s="279"/>
      <c r="G21" s="26"/>
      <c r="H21" s="30"/>
      <c r="I21" s="31">
        <v>0.3</v>
      </c>
      <c r="J21" s="32" t="s">
        <v>215</v>
      </c>
      <c r="K21" s="31">
        <v>0.6</v>
      </c>
    </row>
    <row r="22" spans="1:12" ht="24.95" customHeight="1">
      <c r="A22" s="11">
        <v>20</v>
      </c>
      <c r="B22" s="22">
        <v>0.49</v>
      </c>
      <c r="C22" s="23" t="s">
        <v>216</v>
      </c>
      <c r="D22" s="279"/>
      <c r="G22" s="26" t="s">
        <v>217</v>
      </c>
      <c r="H22" s="33">
        <f>(H20-L18)/H20</f>
        <v>1</v>
      </c>
      <c r="I22" s="281" t="str">
        <f>IF(H22&lt;=0.3,I20,IF(H22&lt;0.6,J20,K20))</f>
        <v>Niski LGD</v>
      </c>
      <c r="J22" s="281"/>
      <c r="K22" s="281"/>
    </row>
    <row r="23" spans="1:12" ht="24.95" customHeight="1">
      <c r="A23" s="2">
        <v>21</v>
      </c>
      <c r="B23" s="22">
        <v>0.49</v>
      </c>
      <c r="C23" s="23" t="s">
        <v>218</v>
      </c>
      <c r="D23" s="279"/>
      <c r="J23" s="25"/>
    </row>
    <row r="24" spans="1:12" ht="24.95" customHeight="1" thickBot="1">
      <c r="A24" s="11">
        <v>22</v>
      </c>
      <c r="B24" s="22">
        <v>0.49</v>
      </c>
      <c r="C24" s="13" t="s">
        <v>219</v>
      </c>
      <c r="D24" s="280"/>
      <c r="G24" s="34" t="s">
        <v>220</v>
      </c>
      <c r="H24" s="25"/>
    </row>
    <row r="25" spans="1:12" ht="24.95" customHeight="1">
      <c r="A25" s="2">
        <v>23</v>
      </c>
      <c r="B25" s="22">
        <v>0.3</v>
      </c>
      <c r="C25" s="23" t="s">
        <v>221</v>
      </c>
      <c r="D25" s="278">
        <v>0.3</v>
      </c>
      <c r="G25" s="24" t="str">
        <f>IF(Rating!F35&gt;15,K20,J20)</f>
        <v>Niski LGD</v>
      </c>
      <c r="H25" s="35" t="str">
        <f>IF(G25=I22,B72,C72)</f>
        <v>OK</v>
      </c>
    </row>
    <row r="26" spans="1:12" ht="24.95" customHeight="1" thickBot="1">
      <c r="A26" s="11">
        <v>24</v>
      </c>
      <c r="B26" s="22">
        <v>0.3</v>
      </c>
      <c r="C26" s="13" t="s">
        <v>222</v>
      </c>
      <c r="D26" s="280"/>
      <c r="J26" s="25"/>
    </row>
    <row r="27" spans="1:12" ht="24.95" customHeight="1" thickBot="1">
      <c r="A27" s="2">
        <v>25</v>
      </c>
      <c r="B27" s="36">
        <v>0.15</v>
      </c>
      <c r="C27" s="13" t="s">
        <v>223</v>
      </c>
      <c r="D27" s="14">
        <v>0.15</v>
      </c>
      <c r="J27" s="25"/>
    </row>
    <row r="72" spans="2:3">
      <c r="B72" s="1" t="s">
        <v>224</v>
      </c>
      <c r="C72" s="1" t="s">
        <v>225</v>
      </c>
    </row>
  </sheetData>
  <sheetProtection formatCells="0" formatColumns="0"/>
  <mergeCells count="5">
    <mergeCell ref="F1:L1"/>
    <mergeCell ref="D9:D18"/>
    <mergeCell ref="D19:D24"/>
    <mergeCell ref="I22:K22"/>
    <mergeCell ref="D25:D26"/>
  </mergeCells>
  <conditionalFormatting sqref="G25">
    <cfRule type="cellIs" dxfId="1" priority="1" stopIfTrue="1" operator="notEqual">
      <formula>$I$22</formula>
    </cfRule>
  </conditionalFormatting>
  <conditionalFormatting sqref="H4:H17">
    <cfRule type="cellIs" dxfId="0" priority="2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>
                  <from>
                    <xdr:col>6</xdr:col>
                    <xdr:colOff>171450</xdr:colOff>
                    <xdr:row>3</xdr:row>
                    <xdr:rowOff>19050</xdr:rowOff>
                  </from>
                  <to>
                    <xdr:col>7</xdr:col>
                    <xdr:colOff>123825</xdr:colOff>
                    <xdr:row>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>
                  <from>
                    <xdr:col>6</xdr:col>
                    <xdr:colOff>171450</xdr:colOff>
                    <xdr:row>4</xdr:row>
                    <xdr:rowOff>19050</xdr:rowOff>
                  </from>
                  <to>
                    <xdr:col>7</xdr:col>
                    <xdr:colOff>123825</xdr:colOff>
                    <xdr:row>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>
                  <from>
                    <xdr:col>6</xdr:col>
                    <xdr:colOff>171450</xdr:colOff>
                    <xdr:row>5</xdr:row>
                    <xdr:rowOff>19050</xdr:rowOff>
                  </from>
                  <to>
                    <xdr:col>7</xdr:col>
                    <xdr:colOff>123825</xdr:colOff>
                    <xdr:row>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>
                  <from>
                    <xdr:col>6</xdr:col>
                    <xdr:colOff>171450</xdr:colOff>
                    <xdr:row>6</xdr:row>
                    <xdr:rowOff>19050</xdr:rowOff>
                  </from>
                  <to>
                    <xdr:col>7</xdr:col>
                    <xdr:colOff>123825</xdr:colOff>
                    <xdr:row>6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Drop Down 5">
              <controlPr defaultSize="0" autoLine="0" autoPict="0">
                <anchor>
                  <from>
                    <xdr:col>6</xdr:col>
                    <xdr:colOff>171450</xdr:colOff>
                    <xdr:row>7</xdr:row>
                    <xdr:rowOff>19050</xdr:rowOff>
                  </from>
                  <to>
                    <xdr:col>7</xdr:col>
                    <xdr:colOff>123825</xdr:colOff>
                    <xdr:row>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Drop Down 6">
              <controlPr defaultSize="0" autoLine="0" autoPict="0">
                <anchor>
                  <from>
                    <xdr:col>6</xdr:col>
                    <xdr:colOff>171450</xdr:colOff>
                    <xdr:row>8</xdr:row>
                    <xdr:rowOff>19050</xdr:rowOff>
                  </from>
                  <to>
                    <xdr:col>7</xdr:col>
                    <xdr:colOff>123825</xdr:colOff>
                    <xdr:row>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Drop Down 7">
              <controlPr defaultSize="0" autoLine="0" autoPict="0">
                <anchor>
                  <from>
                    <xdr:col>6</xdr:col>
                    <xdr:colOff>171450</xdr:colOff>
                    <xdr:row>9</xdr:row>
                    <xdr:rowOff>19050</xdr:rowOff>
                  </from>
                  <to>
                    <xdr:col>7</xdr:col>
                    <xdr:colOff>123825</xdr:colOff>
                    <xdr:row>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Drop Down 8">
              <controlPr defaultSize="0" autoLine="0" autoPict="0">
                <anchor>
                  <from>
                    <xdr:col>6</xdr:col>
                    <xdr:colOff>171450</xdr:colOff>
                    <xdr:row>10</xdr:row>
                    <xdr:rowOff>19050</xdr:rowOff>
                  </from>
                  <to>
                    <xdr:col>7</xdr:col>
                    <xdr:colOff>123825</xdr:colOff>
                    <xdr:row>10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Drop Down 9">
              <controlPr defaultSize="0" autoLine="0" autoPict="0">
                <anchor>
                  <from>
                    <xdr:col>6</xdr:col>
                    <xdr:colOff>171450</xdr:colOff>
                    <xdr:row>11</xdr:row>
                    <xdr:rowOff>19050</xdr:rowOff>
                  </from>
                  <to>
                    <xdr:col>7</xdr:col>
                    <xdr:colOff>123825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Drop Down 10">
              <controlPr defaultSize="0" autoLine="0" autoPict="0">
                <anchor>
                  <from>
                    <xdr:col>6</xdr:col>
                    <xdr:colOff>171450</xdr:colOff>
                    <xdr:row>12</xdr:row>
                    <xdr:rowOff>19050</xdr:rowOff>
                  </from>
                  <to>
                    <xdr:col>7</xdr:col>
                    <xdr:colOff>123825</xdr:colOff>
                    <xdr:row>12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Drop Down 11">
              <controlPr defaultSize="0" autoLine="0" autoPict="0">
                <anchor>
                  <from>
                    <xdr:col>6</xdr:col>
                    <xdr:colOff>171450</xdr:colOff>
                    <xdr:row>13</xdr:row>
                    <xdr:rowOff>19050</xdr:rowOff>
                  </from>
                  <to>
                    <xdr:col>7</xdr:col>
                    <xdr:colOff>123825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Drop Down 12">
              <controlPr defaultSize="0" autoLine="0" autoPict="0">
                <anchor>
                  <from>
                    <xdr:col>6</xdr:col>
                    <xdr:colOff>171450</xdr:colOff>
                    <xdr:row>14</xdr:row>
                    <xdr:rowOff>19050</xdr:rowOff>
                  </from>
                  <to>
                    <xdr:col>7</xdr:col>
                    <xdr:colOff>123825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Drop Down 13">
              <controlPr defaultSize="0" autoLine="0" autoPict="0">
                <anchor>
                  <from>
                    <xdr:col>6</xdr:col>
                    <xdr:colOff>171450</xdr:colOff>
                    <xdr:row>15</xdr:row>
                    <xdr:rowOff>19050</xdr:rowOff>
                  </from>
                  <to>
                    <xdr:col>7</xdr:col>
                    <xdr:colOff>123825</xdr:colOff>
                    <xdr:row>15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Drop Down 14">
              <controlPr defaultSize="0" autoLine="0" autoPict="0">
                <anchor>
                  <from>
                    <xdr:col>6</xdr:col>
                    <xdr:colOff>171450</xdr:colOff>
                    <xdr:row>16</xdr:row>
                    <xdr:rowOff>19050</xdr:rowOff>
                  </from>
                  <to>
                    <xdr:col>7</xdr:col>
                    <xdr:colOff>123825</xdr:colOff>
                    <xdr:row>16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34998626667073579"/>
  </sheetPr>
  <dimension ref="B1:E9"/>
  <sheetViews>
    <sheetView workbookViewId="0">
      <selection sqref="A1:XFD1048576"/>
    </sheetView>
  </sheetViews>
  <sheetFormatPr defaultRowHeight="15"/>
  <cols>
    <col min="1" max="1" width="9" style="38"/>
    <col min="2" max="2" width="20.125" style="38" customWidth="1"/>
    <col min="3" max="5" width="23.375" style="38" customWidth="1"/>
    <col min="6" max="16384" width="9" style="38"/>
  </cols>
  <sheetData>
    <row r="1" spans="2:5" ht="15.75" thickBot="1"/>
    <row r="2" spans="2:5" ht="17.25" thickBot="1">
      <c r="B2" s="282" t="s">
        <v>226</v>
      </c>
      <c r="C2" s="283"/>
      <c r="D2" s="283"/>
      <c r="E2" s="284"/>
    </row>
    <row r="3" spans="2:5" ht="17.25" thickBot="1">
      <c r="B3" s="285" t="s">
        <v>227</v>
      </c>
      <c r="C3" s="282" t="s">
        <v>228</v>
      </c>
      <c r="D3" s="283"/>
      <c r="E3" s="284"/>
    </row>
    <row r="4" spans="2:5" ht="17.25" thickBot="1">
      <c r="B4" s="286"/>
      <c r="C4" s="226" t="s">
        <v>229</v>
      </c>
      <c r="D4" s="226" t="s">
        <v>230</v>
      </c>
      <c r="E4" s="226" t="s">
        <v>231</v>
      </c>
    </row>
    <row r="5" spans="2:5" ht="26.1" customHeight="1" thickBot="1">
      <c r="B5" s="227" t="s">
        <v>232</v>
      </c>
      <c r="C5" s="228">
        <v>60</v>
      </c>
      <c r="D5" s="228">
        <v>75</v>
      </c>
      <c r="E5" s="228">
        <v>100</v>
      </c>
    </row>
    <row r="6" spans="2:5" ht="26.1" customHeight="1" thickBot="1">
      <c r="B6" s="227" t="s">
        <v>233</v>
      </c>
      <c r="C6" s="228">
        <v>75</v>
      </c>
      <c r="D6" s="228">
        <v>100</v>
      </c>
      <c r="E6" s="228">
        <v>220</v>
      </c>
    </row>
    <row r="7" spans="2:5" ht="26.1" customHeight="1" thickBot="1">
      <c r="B7" s="227" t="s">
        <v>234</v>
      </c>
      <c r="C7" s="228">
        <v>100</v>
      </c>
      <c r="D7" s="228">
        <v>220</v>
      </c>
      <c r="E7" s="229">
        <v>400</v>
      </c>
    </row>
    <row r="8" spans="2:5" ht="26.1" customHeight="1" thickBot="1">
      <c r="B8" s="227" t="s">
        <v>235</v>
      </c>
      <c r="C8" s="228">
        <v>220</v>
      </c>
      <c r="D8" s="229">
        <v>400</v>
      </c>
      <c r="E8" s="228">
        <v>650</v>
      </c>
    </row>
    <row r="9" spans="2:5" ht="26.1" customHeight="1" thickBot="1">
      <c r="B9" s="227" t="s">
        <v>236</v>
      </c>
      <c r="C9" s="228">
        <v>400</v>
      </c>
      <c r="D9" s="228">
        <v>650</v>
      </c>
      <c r="E9" s="228">
        <v>1000</v>
      </c>
    </row>
  </sheetData>
  <mergeCells count="3">
    <mergeCell ref="B2:E2"/>
    <mergeCell ref="B3:B4"/>
    <mergeCell ref="C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Uproszczona księgowość</vt:lpstr>
      <vt:lpstr>Ratios_RU</vt:lpstr>
      <vt:lpstr>Rating</vt:lpstr>
      <vt:lpstr>Zabezpieczenie</vt:lpstr>
      <vt:lpstr>Marża w punktach bazowych</vt:lpstr>
      <vt:lpstr>Ratios_RU!Obszar_wydruku</vt:lpstr>
      <vt:lpstr>'Uproszczona księgowość'!Obszar_wydruku</vt:lpstr>
      <vt:lpstr>Zabezpieczenie!Obszar_wydruku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Dardziński</dc:creator>
  <cp:lastModifiedBy>Maciej Dardziński</cp:lastModifiedBy>
  <cp:lastPrinted>2024-01-11T12:23:06Z</cp:lastPrinted>
  <dcterms:created xsi:type="dcterms:W3CDTF">2024-01-03T08:10:26Z</dcterms:created>
  <dcterms:modified xsi:type="dcterms:W3CDTF">2024-04-05T07:45:41Z</dcterms:modified>
</cp:coreProperties>
</file>